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4 сесія\проекти\4 сесія\2. фінансові питання\4. внесення змін до бюджету 2015 року\"/>
    </mc:Choice>
  </mc:AlternateContent>
  <bookViews>
    <workbookView xWindow="0" yWindow="0" windowWidth="20490" windowHeight="7620" tabRatio="666" activeTab="1"/>
  </bookViews>
  <sheets>
    <sheet name="дод3" sheetId="1" r:id="rId1"/>
    <sheet name="дод3-1 (2)" sheetId="2" r:id="rId2"/>
  </sheets>
  <definedNames>
    <definedName name="_xlnm.Print_Area" localSheetId="1">'дод3-1 (2)'!$A$1:$P$264</definedName>
  </definedNames>
  <calcPr calcId="162913"/>
</workbook>
</file>

<file path=xl/calcChain.xml><?xml version="1.0" encoding="utf-8"?>
<calcChain xmlns="http://schemas.openxmlformats.org/spreadsheetml/2006/main">
  <c r="F16" i="2" l="1"/>
  <c r="G16" i="2"/>
  <c r="H16" i="2"/>
  <c r="I16" i="2"/>
  <c r="K16" i="2"/>
  <c r="L16" i="2"/>
  <c r="M16" i="2"/>
  <c r="N16" i="2"/>
  <c r="O16" i="2"/>
  <c r="F17" i="2"/>
  <c r="G17" i="2"/>
  <c r="H17" i="2"/>
  <c r="I17" i="2"/>
  <c r="K17" i="2"/>
  <c r="L17" i="2"/>
  <c r="M17" i="2"/>
  <c r="N17" i="2"/>
  <c r="O17" i="2"/>
  <c r="F20" i="2"/>
  <c r="G20" i="2"/>
  <c r="H20" i="2"/>
  <c r="I20" i="2"/>
  <c r="K20" i="2"/>
  <c r="L20" i="2"/>
  <c r="M20" i="2"/>
  <c r="N20" i="2"/>
  <c r="O20" i="2"/>
  <c r="F21" i="2"/>
  <c r="G21" i="2"/>
  <c r="H21" i="2"/>
  <c r="I21" i="2"/>
  <c r="K21" i="2"/>
  <c r="L21" i="2"/>
  <c r="M21" i="2"/>
  <c r="N21" i="2"/>
  <c r="O21" i="2"/>
  <c r="H23" i="2"/>
  <c r="L23" i="2"/>
  <c r="F24" i="2"/>
  <c r="F23" i="2" s="1"/>
  <c r="F25" i="2"/>
  <c r="G25" i="2"/>
  <c r="G23" i="2" s="1"/>
  <c r="H25" i="2"/>
  <c r="I25" i="2"/>
  <c r="I23" i="2" s="1"/>
  <c r="K25" i="2"/>
  <c r="K23" i="2" s="1"/>
  <c r="L25" i="2"/>
  <c r="M25" i="2"/>
  <c r="M23" i="2" s="1"/>
  <c r="N25" i="2"/>
  <c r="N23" i="2" s="1"/>
  <c r="O25" i="2"/>
  <c r="O23" i="2" s="1"/>
  <c r="F27" i="2"/>
  <c r="G27" i="2"/>
  <c r="H27" i="2"/>
  <c r="I27" i="2"/>
  <c r="K27" i="2"/>
  <c r="L27" i="2"/>
  <c r="M27" i="2"/>
  <c r="N27" i="2"/>
  <c r="O27" i="2"/>
  <c r="F28" i="2"/>
  <c r="G28" i="2"/>
  <c r="H28" i="2"/>
  <c r="I28" i="2"/>
  <c r="K28" i="2"/>
  <c r="L28" i="2"/>
  <c r="M28" i="2"/>
  <c r="N28" i="2"/>
  <c r="O28" i="2"/>
  <c r="F29" i="2"/>
  <c r="G29" i="2"/>
  <c r="H29" i="2"/>
  <c r="I29" i="2"/>
  <c r="K29" i="2"/>
  <c r="L29" i="2"/>
  <c r="M29" i="2"/>
  <c r="N29" i="2"/>
  <c r="O29" i="2"/>
  <c r="F30" i="2"/>
  <c r="G30" i="2"/>
  <c r="H30" i="2"/>
  <c r="I30" i="2"/>
  <c r="K30" i="2"/>
  <c r="L30" i="2"/>
  <c r="M30" i="2"/>
  <c r="N30" i="2"/>
  <c r="O30" i="2"/>
  <c r="F31" i="2"/>
  <c r="G31" i="2"/>
  <c r="H31" i="2"/>
  <c r="I31" i="2"/>
  <c r="K31" i="2"/>
  <c r="L31" i="2"/>
  <c r="M31" i="2"/>
  <c r="N31" i="2"/>
  <c r="O31" i="2"/>
  <c r="F32" i="2"/>
  <c r="G32" i="2"/>
  <c r="H32" i="2"/>
  <c r="I32" i="2"/>
  <c r="J32" i="2"/>
  <c r="K32" i="2"/>
  <c r="L32" i="2"/>
  <c r="M32" i="2"/>
  <c r="N32" i="2"/>
  <c r="O32" i="2"/>
  <c r="F33" i="2"/>
  <c r="G33" i="2"/>
  <c r="H33" i="2"/>
  <c r="I33" i="2"/>
  <c r="J33" i="2"/>
  <c r="K33" i="2"/>
  <c r="L33" i="2"/>
  <c r="M33" i="2"/>
  <c r="N33" i="2"/>
  <c r="O33" i="2"/>
  <c r="F34" i="2"/>
  <c r="G34" i="2"/>
  <c r="H34" i="2"/>
  <c r="I34" i="2"/>
  <c r="K34" i="2"/>
  <c r="L34" i="2"/>
  <c r="M34" i="2"/>
  <c r="N34" i="2"/>
  <c r="O34" i="2"/>
  <c r="F35" i="2"/>
  <c r="G35" i="2"/>
  <c r="H35" i="2"/>
  <c r="I35" i="2"/>
  <c r="K35" i="2"/>
  <c r="L35" i="2"/>
  <c r="M35" i="2"/>
  <c r="N35" i="2"/>
  <c r="O35" i="2"/>
  <c r="F36" i="2"/>
  <c r="G36" i="2"/>
  <c r="H36" i="2"/>
  <c r="I36" i="2"/>
  <c r="K36" i="2"/>
  <c r="L36" i="2"/>
  <c r="M36" i="2"/>
  <c r="N36" i="2"/>
  <c r="O36" i="2"/>
  <c r="F38" i="2"/>
  <c r="G38" i="2"/>
  <c r="H38" i="2"/>
  <c r="I38" i="2"/>
  <c r="K38" i="2"/>
  <c r="L38" i="2"/>
  <c r="M38" i="2"/>
  <c r="N38" i="2"/>
  <c r="O38" i="2"/>
  <c r="F44" i="2"/>
  <c r="G44" i="2"/>
  <c r="H44" i="2"/>
  <c r="I44" i="2"/>
  <c r="K44" i="2"/>
  <c r="L44" i="2"/>
  <c r="M44" i="2"/>
  <c r="N44" i="2"/>
  <c r="O44" i="2"/>
  <c r="F47" i="2"/>
  <c r="G47" i="2"/>
  <c r="H47" i="2"/>
  <c r="I47" i="2"/>
  <c r="K47" i="2"/>
  <c r="L47" i="2"/>
  <c r="M47" i="2"/>
  <c r="N47" i="2"/>
  <c r="O47" i="2"/>
  <c r="F48" i="2"/>
  <c r="G48" i="2"/>
  <c r="H48" i="2"/>
  <c r="I48" i="2"/>
  <c r="K48" i="2"/>
  <c r="L48" i="2"/>
  <c r="M48" i="2"/>
  <c r="N48" i="2"/>
  <c r="O48" i="2"/>
  <c r="F49" i="2"/>
  <c r="G49" i="2"/>
  <c r="H49" i="2"/>
  <c r="I49" i="2"/>
  <c r="K49" i="2"/>
  <c r="L49" i="2"/>
  <c r="M49" i="2"/>
  <c r="N49" i="2"/>
  <c r="O49" i="2"/>
  <c r="F51" i="2"/>
  <c r="G51" i="2"/>
  <c r="H51" i="2"/>
  <c r="I51" i="2"/>
  <c r="J51" i="2"/>
  <c r="K51" i="2"/>
  <c r="L51" i="2"/>
  <c r="M51" i="2"/>
  <c r="N51" i="2"/>
  <c r="O51" i="2"/>
  <c r="F52" i="2"/>
  <c r="G52" i="2"/>
  <c r="H52" i="2"/>
  <c r="I52" i="2"/>
  <c r="K52" i="2"/>
  <c r="L52" i="2"/>
  <c r="M52" i="2"/>
  <c r="N52" i="2"/>
  <c r="O52" i="2"/>
  <c r="F53" i="2"/>
  <c r="G53" i="2"/>
  <c r="H53" i="2"/>
  <c r="I53" i="2"/>
  <c r="J53" i="2"/>
  <c r="K53" i="2"/>
  <c r="L53" i="2"/>
  <c r="M53" i="2"/>
  <c r="N53" i="2"/>
  <c r="O53" i="2"/>
  <c r="F54" i="2"/>
  <c r="G54" i="2"/>
  <c r="H54" i="2"/>
  <c r="I54" i="2"/>
  <c r="J54" i="2"/>
  <c r="K54" i="2"/>
  <c r="L54" i="2"/>
  <c r="M54" i="2"/>
  <c r="N54" i="2"/>
  <c r="O54" i="2"/>
  <c r="F55" i="2"/>
  <c r="G55" i="2"/>
  <c r="H55" i="2"/>
  <c r="I55" i="2"/>
  <c r="K55" i="2"/>
  <c r="L55" i="2"/>
  <c r="M55" i="2"/>
  <c r="N55" i="2"/>
  <c r="O55" i="2"/>
  <c r="F56" i="2"/>
  <c r="G56" i="2"/>
  <c r="H56" i="2"/>
  <c r="I56" i="2"/>
  <c r="K56" i="2"/>
  <c r="L56" i="2"/>
  <c r="M56" i="2"/>
  <c r="N56" i="2"/>
  <c r="O56" i="2"/>
  <c r="F57" i="2"/>
  <c r="G57" i="2"/>
  <c r="H57" i="2"/>
  <c r="I57" i="2"/>
  <c r="K57" i="2"/>
  <c r="L57" i="2"/>
  <c r="M57" i="2"/>
  <c r="N57" i="2"/>
  <c r="O57" i="2"/>
  <c r="F58" i="2"/>
  <c r="G58" i="2"/>
  <c r="H58" i="2"/>
  <c r="I58" i="2"/>
  <c r="K58" i="2"/>
  <c r="L58" i="2"/>
  <c r="M58" i="2"/>
  <c r="N58" i="2"/>
  <c r="O58" i="2"/>
  <c r="F59" i="2"/>
  <c r="G59" i="2"/>
  <c r="H59" i="2"/>
  <c r="I59" i="2"/>
  <c r="K59" i="2"/>
  <c r="L59" i="2"/>
  <c r="M59" i="2"/>
  <c r="N59" i="2"/>
  <c r="O59" i="2"/>
  <c r="F60" i="2"/>
  <c r="G60" i="2"/>
  <c r="H60" i="2"/>
  <c r="I60" i="2"/>
  <c r="K60" i="2"/>
  <c r="L60" i="2"/>
  <c r="M60" i="2"/>
  <c r="N60" i="2"/>
  <c r="O60" i="2"/>
  <c r="M61" i="2"/>
  <c r="M62" i="2" s="1"/>
  <c r="F63" i="2"/>
  <c r="G63" i="2"/>
  <c r="H63" i="2"/>
  <c r="I63" i="2"/>
  <c r="K63" i="2"/>
  <c r="L63" i="2"/>
  <c r="M63" i="2"/>
  <c r="N63" i="2"/>
  <c r="O63" i="2"/>
  <c r="F67" i="2"/>
  <c r="G67" i="2"/>
  <c r="H67" i="2"/>
  <c r="I67" i="2"/>
  <c r="K67" i="2"/>
  <c r="L67" i="2"/>
  <c r="M67" i="2"/>
  <c r="N67" i="2"/>
  <c r="O67" i="2"/>
  <c r="F69" i="2"/>
  <c r="G69" i="2"/>
  <c r="H69" i="2"/>
  <c r="I69" i="2"/>
  <c r="K69" i="2"/>
  <c r="L69" i="2"/>
  <c r="M69" i="2"/>
  <c r="N69" i="2"/>
  <c r="O69" i="2"/>
  <c r="F70" i="2"/>
  <c r="G70" i="2"/>
  <c r="H70" i="2"/>
  <c r="I70" i="2"/>
  <c r="K70" i="2"/>
  <c r="L70" i="2"/>
  <c r="M70" i="2"/>
  <c r="N70" i="2"/>
  <c r="O70" i="2"/>
  <c r="F71" i="2"/>
  <c r="G71" i="2"/>
  <c r="H71" i="2"/>
  <c r="I71" i="2"/>
  <c r="K71" i="2"/>
  <c r="L71" i="2"/>
  <c r="M71" i="2"/>
  <c r="N71" i="2"/>
  <c r="O71" i="2"/>
  <c r="F74" i="2"/>
  <c r="G74" i="2"/>
  <c r="H74" i="2"/>
  <c r="I74" i="2"/>
  <c r="K74" i="2"/>
  <c r="L74" i="2"/>
  <c r="M74" i="2"/>
  <c r="N74" i="2"/>
  <c r="O74" i="2"/>
  <c r="F75" i="2"/>
  <c r="G75" i="2"/>
  <c r="H75" i="2"/>
  <c r="I75" i="2"/>
  <c r="K75" i="2"/>
  <c r="L75" i="2"/>
  <c r="M75" i="2"/>
  <c r="N75" i="2"/>
  <c r="O75" i="2"/>
  <c r="F77" i="2"/>
  <c r="G77" i="2"/>
  <c r="H77" i="2"/>
  <c r="I77" i="2"/>
  <c r="J77" i="2"/>
  <c r="K77" i="2"/>
  <c r="L77" i="2"/>
  <c r="M77" i="2"/>
  <c r="N77" i="2"/>
  <c r="O77" i="2"/>
  <c r="F78" i="2"/>
  <c r="G78" i="2"/>
  <c r="H78" i="2"/>
  <c r="I78" i="2"/>
  <c r="K78" i="2"/>
  <c r="L78" i="2"/>
  <c r="M78" i="2"/>
  <c r="N78" i="2"/>
  <c r="O78" i="2"/>
  <c r="F80" i="2"/>
  <c r="G80" i="2"/>
  <c r="H80" i="2"/>
  <c r="I80" i="2"/>
  <c r="J80" i="2"/>
  <c r="K80" i="2"/>
  <c r="L80" i="2"/>
  <c r="M80" i="2"/>
  <c r="N80" i="2"/>
  <c r="O80" i="2"/>
  <c r="F81" i="2"/>
  <c r="G81" i="2"/>
  <c r="H81" i="2"/>
  <c r="I81" i="2"/>
  <c r="K81" i="2"/>
  <c r="L81" i="2"/>
  <c r="M81" i="2"/>
  <c r="N81" i="2"/>
  <c r="O81" i="2"/>
  <c r="F83" i="2"/>
  <c r="G83" i="2"/>
  <c r="H83" i="2"/>
  <c r="I83" i="2"/>
  <c r="J83" i="2"/>
  <c r="K83" i="2"/>
  <c r="L83" i="2"/>
  <c r="M83" i="2"/>
  <c r="N83" i="2"/>
  <c r="O83" i="2"/>
  <c r="F84" i="2"/>
  <c r="G84" i="2"/>
  <c r="H84" i="2"/>
  <c r="I84" i="2"/>
  <c r="K84" i="2"/>
  <c r="L84" i="2"/>
  <c r="M84" i="2"/>
  <c r="N84" i="2"/>
  <c r="O84" i="2"/>
  <c r="F87" i="2"/>
  <c r="G87" i="2"/>
  <c r="H87" i="2"/>
  <c r="I87" i="2"/>
  <c r="K87" i="2"/>
  <c r="L87" i="2"/>
  <c r="M87" i="2"/>
  <c r="N87" i="2"/>
  <c r="O87" i="2"/>
  <c r="F89" i="2"/>
  <c r="G89" i="2"/>
  <c r="H89" i="2"/>
  <c r="I89" i="2"/>
  <c r="J89" i="2"/>
  <c r="K89" i="2"/>
  <c r="L89" i="2"/>
  <c r="M89" i="2"/>
  <c r="N89" i="2"/>
  <c r="O89" i="2"/>
  <c r="F90" i="2"/>
  <c r="G90" i="2"/>
  <c r="H90" i="2"/>
  <c r="I90" i="2"/>
  <c r="K90" i="2"/>
  <c r="L90" i="2"/>
  <c r="M90" i="2"/>
  <c r="N90" i="2"/>
  <c r="O90" i="2"/>
  <c r="F91" i="2"/>
  <c r="G91" i="2"/>
  <c r="H91" i="2"/>
  <c r="I91" i="2"/>
  <c r="J91" i="2"/>
  <c r="K91" i="2"/>
  <c r="L91" i="2"/>
  <c r="M91" i="2"/>
  <c r="N91" i="2"/>
  <c r="O91" i="2"/>
  <c r="F92" i="2"/>
  <c r="G92" i="2"/>
  <c r="H92" i="2"/>
  <c r="I92" i="2"/>
  <c r="K92" i="2"/>
  <c r="L92" i="2"/>
  <c r="M92" i="2"/>
  <c r="N92" i="2"/>
  <c r="O92" i="2"/>
  <c r="F94" i="2"/>
  <c r="G94" i="2"/>
  <c r="H94" i="2"/>
  <c r="I94" i="2"/>
  <c r="J94" i="2"/>
  <c r="K94" i="2"/>
  <c r="L94" i="2"/>
  <c r="M94" i="2"/>
  <c r="N94" i="2"/>
  <c r="O94" i="2"/>
  <c r="F95" i="2"/>
  <c r="G95" i="2"/>
  <c r="H95" i="2"/>
  <c r="I95" i="2"/>
  <c r="K95" i="2"/>
  <c r="L95" i="2"/>
  <c r="M95" i="2"/>
  <c r="N95" i="2"/>
  <c r="O95" i="2"/>
  <c r="F102" i="2"/>
  <c r="G102" i="2"/>
  <c r="H102" i="2"/>
  <c r="I102" i="2"/>
  <c r="K102" i="2"/>
  <c r="L102" i="2"/>
  <c r="M102" i="2"/>
  <c r="N102" i="2"/>
  <c r="O102" i="2"/>
  <c r="F103" i="2"/>
  <c r="G103" i="2"/>
  <c r="H103" i="2"/>
  <c r="I103" i="2"/>
  <c r="J103" i="2"/>
  <c r="K103" i="2"/>
  <c r="L103" i="2"/>
  <c r="M103" i="2"/>
  <c r="N103" i="2"/>
  <c r="O103" i="2"/>
  <c r="F104" i="2"/>
  <c r="G104" i="2"/>
  <c r="H104" i="2"/>
  <c r="I104" i="2"/>
  <c r="K104" i="2"/>
  <c r="L104" i="2"/>
  <c r="M104" i="2"/>
  <c r="N104" i="2"/>
  <c r="O104" i="2"/>
  <c r="F118" i="2"/>
  <c r="G118" i="2"/>
  <c r="H118" i="2"/>
  <c r="I118" i="2"/>
  <c r="K118" i="2"/>
  <c r="L118" i="2"/>
  <c r="M118" i="2"/>
  <c r="N118" i="2"/>
  <c r="O118" i="2"/>
  <c r="F119" i="2"/>
  <c r="G119" i="2"/>
  <c r="H119" i="2"/>
  <c r="I119" i="2"/>
  <c r="K119" i="2"/>
  <c r="L119" i="2"/>
  <c r="M119" i="2"/>
  <c r="N119" i="2"/>
  <c r="O119" i="2"/>
  <c r="F120" i="2"/>
  <c r="G120" i="2"/>
  <c r="H120" i="2"/>
  <c r="I120" i="2"/>
  <c r="K120" i="2"/>
  <c r="L120" i="2"/>
  <c r="M120" i="2"/>
  <c r="N120" i="2"/>
  <c r="O120" i="2"/>
  <c r="M121" i="2"/>
  <c r="F122" i="2"/>
  <c r="G122" i="2"/>
  <c r="H122" i="2"/>
  <c r="I122" i="2"/>
  <c r="J122" i="2"/>
  <c r="K122" i="2"/>
  <c r="L122" i="2"/>
  <c r="M122" i="2"/>
  <c r="N122" i="2"/>
  <c r="O122" i="2"/>
  <c r="G123" i="2"/>
  <c r="H123" i="2"/>
  <c r="I123" i="2"/>
  <c r="K123" i="2"/>
  <c r="L123" i="2"/>
  <c r="M123" i="2"/>
  <c r="O123" i="2"/>
  <c r="F124" i="2"/>
  <c r="F125" i="2" s="1"/>
  <c r="G124" i="2"/>
  <c r="H124" i="2"/>
  <c r="I124" i="2"/>
  <c r="K124" i="2"/>
  <c r="L124" i="2"/>
  <c r="M124" i="2"/>
  <c r="N124" i="2"/>
  <c r="N125" i="2" s="1"/>
  <c r="O124" i="2"/>
  <c r="G125" i="2"/>
  <c r="H125" i="2"/>
  <c r="I125" i="2"/>
  <c r="K125" i="2"/>
  <c r="L125" i="2"/>
  <c r="M125" i="2"/>
  <c r="O125" i="2"/>
  <c r="F126" i="2"/>
  <c r="F127" i="2" s="1"/>
  <c r="G126" i="2"/>
  <c r="H126" i="2"/>
  <c r="I126" i="2"/>
  <c r="K126" i="2"/>
  <c r="L126" i="2"/>
  <c r="M126" i="2"/>
  <c r="N126" i="2"/>
  <c r="N127" i="2" s="1"/>
  <c r="O126" i="2"/>
  <c r="G127" i="2"/>
  <c r="H127" i="2"/>
  <c r="I127" i="2"/>
  <c r="K127" i="2"/>
  <c r="L127" i="2"/>
  <c r="M127" i="2"/>
  <c r="O127" i="2"/>
  <c r="F128" i="2"/>
  <c r="F129" i="2" s="1"/>
  <c r="G128" i="2"/>
  <c r="H128" i="2"/>
  <c r="I128" i="2"/>
  <c r="K128" i="2"/>
  <c r="L128" i="2"/>
  <c r="M128" i="2"/>
  <c r="N128" i="2"/>
  <c r="N129" i="2" s="1"/>
  <c r="O128" i="2"/>
  <c r="G129" i="2"/>
  <c r="H129" i="2"/>
  <c r="I129" i="2"/>
  <c r="K129" i="2"/>
  <c r="L129" i="2"/>
  <c r="M129" i="2"/>
  <c r="O129" i="2"/>
  <c r="F130" i="2"/>
  <c r="F131" i="2" s="1"/>
  <c r="G130" i="2"/>
  <c r="H130" i="2"/>
  <c r="I130" i="2"/>
  <c r="J130" i="2"/>
  <c r="J131" i="2" s="1"/>
  <c r="K130" i="2"/>
  <c r="L130" i="2"/>
  <c r="M130" i="2"/>
  <c r="N130" i="2"/>
  <c r="N131" i="2" s="1"/>
  <c r="O130" i="2"/>
  <c r="G131" i="2"/>
  <c r="H131" i="2"/>
  <c r="I131" i="2"/>
  <c r="K131" i="2"/>
  <c r="L131" i="2"/>
  <c r="M131" i="2"/>
  <c r="O131" i="2"/>
  <c r="F132" i="2"/>
  <c r="F133" i="2" s="1"/>
  <c r="G132" i="2"/>
  <c r="H132" i="2"/>
  <c r="I132" i="2"/>
  <c r="K132" i="2"/>
  <c r="L132" i="2"/>
  <c r="M132" i="2"/>
  <c r="N132" i="2"/>
  <c r="N133" i="2" s="1"/>
  <c r="O132" i="2"/>
  <c r="G133" i="2"/>
  <c r="H133" i="2"/>
  <c r="I133" i="2"/>
  <c r="K133" i="2"/>
  <c r="L133" i="2"/>
  <c r="M133" i="2"/>
  <c r="O133" i="2"/>
  <c r="F134" i="2"/>
  <c r="F135" i="2"/>
  <c r="L136" i="2"/>
  <c r="F137" i="2"/>
  <c r="F136" i="2" s="1"/>
  <c r="G137" i="2"/>
  <c r="G136" i="2" s="1"/>
  <c r="H137" i="2"/>
  <c r="I137" i="2"/>
  <c r="I136" i="2" s="1"/>
  <c r="K137" i="2"/>
  <c r="K136" i="2" s="1"/>
  <c r="L137" i="2"/>
  <c r="L138" i="2" s="1"/>
  <c r="M137" i="2"/>
  <c r="M136" i="2" s="1"/>
  <c r="N137" i="2"/>
  <c r="N136" i="2" s="1"/>
  <c r="O137" i="2"/>
  <c r="O136" i="2" s="1"/>
  <c r="F138" i="2"/>
  <c r="G138" i="2"/>
  <c r="I138" i="2"/>
  <c r="K138" i="2"/>
  <c r="M138" i="2"/>
  <c r="N138" i="2"/>
  <c r="O138" i="2"/>
  <c r="F139" i="2"/>
  <c r="G139" i="2"/>
  <c r="H139" i="2"/>
  <c r="H140" i="2" s="1"/>
  <c r="I139" i="2"/>
  <c r="K139" i="2"/>
  <c r="L139" i="2"/>
  <c r="L140" i="2" s="1"/>
  <c r="M139" i="2"/>
  <c r="N139" i="2"/>
  <c r="O139" i="2"/>
  <c r="F140" i="2"/>
  <c r="G140" i="2"/>
  <c r="I140" i="2"/>
  <c r="K140" i="2"/>
  <c r="M140" i="2"/>
  <c r="N140" i="2"/>
  <c r="O140" i="2"/>
  <c r="F141" i="2"/>
  <c r="G141" i="2"/>
  <c r="H141" i="2"/>
  <c r="H142" i="2" s="1"/>
  <c r="I141" i="2"/>
  <c r="K141" i="2"/>
  <c r="L141" i="2"/>
  <c r="L142" i="2" s="1"/>
  <c r="M141" i="2"/>
  <c r="N141" i="2"/>
  <c r="O141" i="2"/>
  <c r="F142" i="2"/>
  <c r="G142" i="2"/>
  <c r="I142" i="2"/>
  <c r="K142" i="2"/>
  <c r="M142" i="2"/>
  <c r="N142" i="2"/>
  <c r="O142" i="2"/>
  <c r="F143" i="2"/>
  <c r="G143" i="2"/>
  <c r="H143" i="2"/>
  <c r="H144" i="2" s="1"/>
  <c r="I143" i="2"/>
  <c r="K143" i="2"/>
  <c r="L143" i="2"/>
  <c r="L144" i="2" s="1"/>
  <c r="M143" i="2"/>
  <c r="N143" i="2"/>
  <c r="O143" i="2"/>
  <c r="F144" i="2"/>
  <c r="G144" i="2"/>
  <c r="I144" i="2"/>
  <c r="K144" i="2"/>
  <c r="M144" i="2"/>
  <c r="N144" i="2"/>
  <c r="O144" i="2"/>
  <c r="F145" i="2"/>
  <c r="G145" i="2"/>
  <c r="H145" i="2"/>
  <c r="H146" i="2" s="1"/>
  <c r="I145" i="2"/>
  <c r="K145" i="2"/>
  <c r="L145" i="2"/>
  <c r="L146" i="2" s="1"/>
  <c r="M145" i="2"/>
  <c r="N145" i="2"/>
  <c r="O145" i="2"/>
  <c r="F146" i="2"/>
  <c r="G146" i="2"/>
  <c r="I146" i="2"/>
  <c r="K146" i="2"/>
  <c r="M146" i="2"/>
  <c r="N146" i="2"/>
  <c r="O146" i="2"/>
  <c r="F147" i="2"/>
  <c r="G147" i="2"/>
  <c r="H147" i="2"/>
  <c r="H148" i="2" s="1"/>
  <c r="I147" i="2"/>
  <c r="K147" i="2"/>
  <c r="L147" i="2"/>
  <c r="L148" i="2" s="1"/>
  <c r="M147" i="2"/>
  <c r="N147" i="2"/>
  <c r="O147" i="2"/>
  <c r="F148" i="2"/>
  <c r="G148" i="2"/>
  <c r="I148" i="2"/>
  <c r="K148" i="2"/>
  <c r="M148" i="2"/>
  <c r="N148" i="2"/>
  <c r="O148" i="2"/>
  <c r="L149" i="2"/>
  <c r="F150" i="2"/>
  <c r="F149" i="2" s="1"/>
  <c r="G150" i="2"/>
  <c r="G149" i="2" s="1"/>
  <c r="H150" i="2"/>
  <c r="H151" i="2" s="1"/>
  <c r="I150" i="2"/>
  <c r="I149" i="2" s="1"/>
  <c r="K150" i="2"/>
  <c r="K149" i="2" s="1"/>
  <c r="L150" i="2"/>
  <c r="M150" i="2"/>
  <c r="M149" i="2" s="1"/>
  <c r="N150" i="2"/>
  <c r="N149" i="2" s="1"/>
  <c r="O150" i="2"/>
  <c r="O149" i="2" s="1"/>
  <c r="F151" i="2"/>
  <c r="G151" i="2"/>
  <c r="I151" i="2"/>
  <c r="K151" i="2"/>
  <c r="L151" i="2"/>
  <c r="M151" i="2"/>
  <c r="N151" i="2"/>
  <c r="O151" i="2"/>
  <c r="F152" i="2"/>
  <c r="G152" i="2"/>
  <c r="H152" i="2"/>
  <c r="H153" i="2" s="1"/>
  <c r="I152" i="2"/>
  <c r="K152" i="2"/>
  <c r="L152" i="2"/>
  <c r="M152" i="2"/>
  <c r="N152" i="2"/>
  <c r="O152" i="2"/>
  <c r="F153" i="2"/>
  <c r="G153" i="2"/>
  <c r="I153" i="2"/>
  <c r="K153" i="2"/>
  <c r="L153" i="2"/>
  <c r="M153" i="2"/>
  <c r="N153" i="2"/>
  <c r="O153" i="2"/>
  <c r="F154" i="2"/>
  <c r="G154" i="2"/>
  <c r="H154" i="2"/>
  <c r="H155" i="2" s="1"/>
  <c r="I154" i="2"/>
  <c r="K154" i="2"/>
  <c r="L154" i="2"/>
  <c r="M154" i="2"/>
  <c r="N154" i="2"/>
  <c r="O154" i="2"/>
  <c r="F155" i="2"/>
  <c r="G155" i="2"/>
  <c r="I155" i="2"/>
  <c r="K155" i="2"/>
  <c r="L155" i="2"/>
  <c r="M155" i="2"/>
  <c r="N155" i="2"/>
  <c r="O155" i="2"/>
  <c r="F156" i="2"/>
  <c r="G156" i="2"/>
  <c r="H156" i="2"/>
  <c r="H157" i="2" s="1"/>
  <c r="I156" i="2"/>
  <c r="K156" i="2"/>
  <c r="L156" i="2"/>
  <c r="M156" i="2"/>
  <c r="N156" i="2"/>
  <c r="O156" i="2"/>
  <c r="F157" i="2"/>
  <c r="G157" i="2"/>
  <c r="I157" i="2"/>
  <c r="K157" i="2"/>
  <c r="L157" i="2"/>
  <c r="M157" i="2"/>
  <c r="N157" i="2"/>
  <c r="O157" i="2"/>
  <c r="F158" i="2"/>
  <c r="G158" i="2"/>
  <c r="H158" i="2"/>
  <c r="H159" i="2" s="1"/>
  <c r="I158" i="2"/>
  <c r="K158" i="2"/>
  <c r="L158" i="2"/>
  <c r="M158" i="2"/>
  <c r="N158" i="2"/>
  <c r="O158" i="2"/>
  <c r="F159" i="2"/>
  <c r="G159" i="2"/>
  <c r="I159" i="2"/>
  <c r="K159" i="2"/>
  <c r="L159" i="2"/>
  <c r="M159" i="2"/>
  <c r="N159" i="2"/>
  <c r="O159" i="2"/>
  <c r="F161" i="2"/>
  <c r="F160" i="2" s="1"/>
  <c r="G161" i="2"/>
  <c r="G160" i="2" s="1"/>
  <c r="H161" i="2"/>
  <c r="H160" i="2" s="1"/>
  <c r="I161" i="2"/>
  <c r="I160" i="2" s="1"/>
  <c r="K161" i="2"/>
  <c r="K160" i="2" s="1"/>
  <c r="L161" i="2"/>
  <c r="M161" i="2"/>
  <c r="M160" i="2" s="1"/>
  <c r="N161" i="2"/>
  <c r="O161" i="2"/>
  <c r="O160" i="2" s="1"/>
  <c r="F162" i="2"/>
  <c r="G162" i="2"/>
  <c r="H162" i="2"/>
  <c r="I162" i="2"/>
  <c r="K162" i="2"/>
  <c r="L162" i="2"/>
  <c r="M162" i="2"/>
  <c r="N162" i="2"/>
  <c r="O162" i="2"/>
  <c r="F163" i="2"/>
  <c r="G163" i="2"/>
  <c r="H163" i="2"/>
  <c r="I163" i="2"/>
  <c r="K163" i="2"/>
  <c r="L163" i="2"/>
  <c r="M163" i="2"/>
  <c r="N163" i="2"/>
  <c r="O163" i="2"/>
  <c r="F164" i="2"/>
  <c r="G164" i="2"/>
  <c r="H164" i="2"/>
  <c r="I164" i="2"/>
  <c r="K164" i="2"/>
  <c r="L164" i="2"/>
  <c r="M164" i="2"/>
  <c r="N164" i="2"/>
  <c r="O164" i="2"/>
  <c r="F165" i="2"/>
  <c r="G165" i="2"/>
  <c r="H165" i="2"/>
  <c r="I165" i="2"/>
  <c r="K165" i="2"/>
  <c r="L165" i="2"/>
  <c r="L160" i="2" s="1"/>
  <c r="M165" i="2"/>
  <c r="N165" i="2"/>
  <c r="O165" i="2"/>
  <c r="F166" i="2"/>
  <c r="G166" i="2"/>
  <c r="H166" i="2"/>
  <c r="I166" i="2"/>
  <c r="K166" i="2"/>
  <c r="L166" i="2"/>
  <c r="M166" i="2"/>
  <c r="N166" i="2"/>
  <c r="O166" i="2"/>
  <c r="F167" i="2"/>
  <c r="G167" i="2"/>
  <c r="H167" i="2"/>
  <c r="I167" i="2"/>
  <c r="K167" i="2"/>
  <c r="L167" i="2"/>
  <c r="M167" i="2"/>
  <c r="N167" i="2"/>
  <c r="O167" i="2"/>
  <c r="F168" i="2"/>
  <c r="G168" i="2"/>
  <c r="H168" i="2"/>
  <c r="I168" i="2"/>
  <c r="K168" i="2"/>
  <c r="L168" i="2"/>
  <c r="M168" i="2"/>
  <c r="N168" i="2"/>
  <c r="O168" i="2"/>
  <c r="F169" i="2"/>
  <c r="G169" i="2"/>
  <c r="H169" i="2"/>
  <c r="I169" i="2"/>
  <c r="K169" i="2"/>
  <c r="L169" i="2"/>
  <c r="M169" i="2"/>
  <c r="N169" i="2"/>
  <c r="O169" i="2"/>
  <c r="F170" i="2"/>
  <c r="G170" i="2"/>
  <c r="H170" i="2"/>
  <c r="I170" i="2"/>
  <c r="K170" i="2"/>
  <c r="L170" i="2"/>
  <c r="M170" i="2"/>
  <c r="N170" i="2"/>
  <c r="O170" i="2"/>
  <c r="F171" i="2"/>
  <c r="G171" i="2"/>
  <c r="H171" i="2"/>
  <c r="I171" i="2"/>
  <c r="K171" i="2"/>
  <c r="L171" i="2"/>
  <c r="M171" i="2"/>
  <c r="N171" i="2"/>
  <c r="O171" i="2"/>
  <c r="F172" i="2"/>
  <c r="G172" i="2"/>
  <c r="H172" i="2"/>
  <c r="I172" i="2"/>
  <c r="K172" i="2"/>
  <c r="L172" i="2"/>
  <c r="M172" i="2"/>
  <c r="N172" i="2"/>
  <c r="O172" i="2"/>
  <c r="F173" i="2"/>
  <c r="G173" i="2"/>
  <c r="H173" i="2"/>
  <c r="I173" i="2"/>
  <c r="K173" i="2"/>
  <c r="L173" i="2"/>
  <c r="M173" i="2"/>
  <c r="N173" i="2"/>
  <c r="O173" i="2"/>
  <c r="F174" i="2"/>
  <c r="G174" i="2"/>
  <c r="H174" i="2"/>
  <c r="I174" i="2"/>
  <c r="K174" i="2"/>
  <c r="L174" i="2"/>
  <c r="M174" i="2"/>
  <c r="N174" i="2"/>
  <c r="O174" i="2"/>
  <c r="F175" i="2"/>
  <c r="G175" i="2"/>
  <c r="H175" i="2"/>
  <c r="I175" i="2"/>
  <c r="K175" i="2"/>
  <c r="L175" i="2"/>
  <c r="M175" i="2"/>
  <c r="N175" i="2"/>
  <c r="N176" i="2" s="1"/>
  <c r="O175" i="2"/>
  <c r="F176" i="2"/>
  <c r="G176" i="2"/>
  <c r="H176" i="2"/>
  <c r="I176" i="2"/>
  <c r="K176" i="2"/>
  <c r="L176" i="2"/>
  <c r="M176" i="2"/>
  <c r="O176" i="2"/>
  <c r="F177" i="2"/>
  <c r="G177" i="2"/>
  <c r="H177" i="2"/>
  <c r="I177" i="2"/>
  <c r="J177" i="2"/>
  <c r="K177" i="2"/>
  <c r="L177" i="2"/>
  <c r="M177" i="2"/>
  <c r="N177" i="2"/>
  <c r="O177" i="2"/>
  <c r="F178" i="2"/>
  <c r="G178" i="2"/>
  <c r="H178" i="2"/>
  <c r="I178" i="2"/>
  <c r="J178" i="2"/>
  <c r="K178" i="2"/>
  <c r="L178" i="2"/>
  <c r="M178" i="2"/>
  <c r="N178" i="2"/>
  <c r="O178" i="2"/>
  <c r="F179" i="2"/>
  <c r="F180" i="2" s="1"/>
  <c r="G179" i="2"/>
  <c r="H179" i="2"/>
  <c r="I179" i="2"/>
  <c r="K179" i="2"/>
  <c r="L179" i="2"/>
  <c r="M179" i="2"/>
  <c r="N179" i="2"/>
  <c r="N180" i="2" s="1"/>
  <c r="O179" i="2"/>
  <c r="G180" i="2"/>
  <c r="H180" i="2"/>
  <c r="I180" i="2"/>
  <c r="K180" i="2"/>
  <c r="L180" i="2"/>
  <c r="M180" i="2"/>
  <c r="O180" i="2"/>
  <c r="F181" i="2"/>
  <c r="G181" i="2"/>
  <c r="H181" i="2"/>
  <c r="I181" i="2"/>
  <c r="K181" i="2"/>
  <c r="L181" i="2"/>
  <c r="M181" i="2"/>
  <c r="N181" i="2"/>
  <c r="O181" i="2"/>
  <c r="F182" i="2"/>
  <c r="G182" i="2"/>
  <c r="H182" i="2"/>
  <c r="I182" i="2"/>
  <c r="K182" i="2"/>
  <c r="L182" i="2"/>
  <c r="M182" i="2"/>
  <c r="N182" i="2"/>
  <c r="O182" i="2"/>
  <c r="F183" i="2"/>
  <c r="G183" i="2"/>
  <c r="H183" i="2"/>
  <c r="I183" i="2"/>
  <c r="K183" i="2"/>
  <c r="L183" i="2"/>
  <c r="M183" i="2"/>
  <c r="N183" i="2"/>
  <c r="O183" i="2"/>
  <c r="F184" i="2"/>
  <c r="G184" i="2"/>
  <c r="H184" i="2"/>
  <c r="I184" i="2"/>
  <c r="K184" i="2"/>
  <c r="L184" i="2"/>
  <c r="M184" i="2"/>
  <c r="N184" i="2"/>
  <c r="O184" i="2"/>
  <c r="F185" i="2"/>
  <c r="G185" i="2"/>
  <c r="H185" i="2"/>
  <c r="I185" i="2"/>
  <c r="J185" i="2"/>
  <c r="K185" i="2"/>
  <c r="L185" i="2"/>
  <c r="M185" i="2"/>
  <c r="N185" i="2"/>
  <c r="O185" i="2"/>
  <c r="F186" i="2"/>
  <c r="G186" i="2"/>
  <c r="H186" i="2"/>
  <c r="I186" i="2"/>
  <c r="K186" i="2"/>
  <c r="L186" i="2"/>
  <c r="M186" i="2"/>
  <c r="N186" i="2"/>
  <c r="O186" i="2"/>
  <c r="F187" i="2"/>
  <c r="G187" i="2"/>
  <c r="H187" i="2"/>
  <c r="I187" i="2"/>
  <c r="J187" i="2"/>
  <c r="K187" i="2"/>
  <c r="L187" i="2"/>
  <c r="M187" i="2"/>
  <c r="N187" i="2"/>
  <c r="O187" i="2"/>
  <c r="F188" i="2"/>
  <c r="G188" i="2"/>
  <c r="H188" i="2"/>
  <c r="I188" i="2"/>
  <c r="K188" i="2"/>
  <c r="L188" i="2"/>
  <c r="M188" i="2"/>
  <c r="N188" i="2"/>
  <c r="O188" i="2"/>
  <c r="F189" i="2"/>
  <c r="G189" i="2"/>
  <c r="H189" i="2"/>
  <c r="I189" i="2"/>
  <c r="K189" i="2"/>
  <c r="L189" i="2"/>
  <c r="M189" i="2"/>
  <c r="N189" i="2"/>
  <c r="O189" i="2"/>
  <c r="F190" i="2"/>
  <c r="G190" i="2"/>
  <c r="H190" i="2"/>
  <c r="I190" i="2"/>
  <c r="K190" i="2"/>
  <c r="L190" i="2"/>
  <c r="M190" i="2"/>
  <c r="N190" i="2"/>
  <c r="O190" i="2"/>
  <c r="F191" i="2"/>
  <c r="G191" i="2"/>
  <c r="H191" i="2"/>
  <c r="I191" i="2"/>
  <c r="M191" i="2"/>
  <c r="F198" i="2"/>
  <c r="G198" i="2"/>
  <c r="H198" i="2"/>
  <c r="I198" i="2"/>
  <c r="K198" i="2"/>
  <c r="L198" i="2"/>
  <c r="M198" i="2"/>
  <c r="N198" i="2"/>
  <c r="O198" i="2"/>
  <c r="F199" i="2"/>
  <c r="G199" i="2"/>
  <c r="H199" i="2"/>
  <c r="I199" i="2"/>
  <c r="K199" i="2"/>
  <c r="L199" i="2"/>
  <c r="M199" i="2"/>
  <c r="N199" i="2"/>
  <c r="O199" i="2"/>
  <c r="E200" i="2"/>
  <c r="F200" i="2"/>
  <c r="G200" i="2"/>
  <c r="H200" i="2"/>
  <c r="I200" i="2"/>
  <c r="K200" i="2"/>
  <c r="L200" i="2"/>
  <c r="M200" i="2"/>
  <c r="N200" i="2"/>
  <c r="O200" i="2"/>
  <c r="F201" i="2"/>
  <c r="G201" i="2"/>
  <c r="H201" i="2"/>
  <c r="I201" i="2"/>
  <c r="K201" i="2"/>
  <c r="L201" i="2"/>
  <c r="M201" i="2"/>
  <c r="N201" i="2"/>
  <c r="O201" i="2"/>
  <c r="E203" i="2"/>
  <c r="F203" i="2"/>
  <c r="G203" i="2"/>
  <c r="H203" i="2"/>
  <c r="I203" i="2"/>
  <c r="K203" i="2"/>
  <c r="L203" i="2"/>
  <c r="M203" i="2"/>
  <c r="N203" i="2"/>
  <c r="O203" i="2"/>
  <c r="F205" i="2"/>
  <c r="G205" i="2"/>
  <c r="H205" i="2"/>
  <c r="I205" i="2"/>
  <c r="K205" i="2"/>
  <c r="L205" i="2"/>
  <c r="M205" i="2"/>
  <c r="N205" i="2"/>
  <c r="O205" i="2"/>
  <c r="F211" i="2"/>
  <c r="G211" i="2"/>
  <c r="H211" i="2"/>
  <c r="I211" i="2"/>
  <c r="K211" i="2"/>
  <c r="L211" i="2"/>
  <c r="M211" i="2"/>
  <c r="N211" i="2"/>
  <c r="O211" i="2"/>
  <c r="E212" i="2"/>
  <c r="F212" i="2"/>
  <c r="G212" i="2"/>
  <c r="H212" i="2"/>
  <c r="I212" i="2"/>
  <c r="K212" i="2"/>
  <c r="L212" i="2"/>
  <c r="M212" i="2"/>
  <c r="N212" i="2"/>
  <c r="O212" i="2"/>
  <c r="F214" i="2"/>
  <c r="F213" i="2" s="1"/>
  <c r="G214" i="2"/>
  <c r="G213" i="2" s="1"/>
  <c r="H214" i="2"/>
  <c r="H213" i="2" s="1"/>
  <c r="I214" i="2"/>
  <c r="I213" i="2" s="1"/>
  <c r="K214" i="2"/>
  <c r="K213" i="2" s="1"/>
  <c r="L214" i="2"/>
  <c r="L213" i="2" s="1"/>
  <c r="M214" i="2"/>
  <c r="M213" i="2" s="1"/>
  <c r="N214" i="2"/>
  <c r="N213" i="2" s="1"/>
  <c r="O214" i="2"/>
  <c r="O213" i="2" s="1"/>
  <c r="F217" i="2"/>
  <c r="G217" i="2"/>
  <c r="H217" i="2"/>
  <c r="I217" i="2"/>
  <c r="K217" i="2"/>
  <c r="L217" i="2"/>
  <c r="M217" i="2"/>
  <c r="N217" i="2"/>
  <c r="O217" i="2"/>
  <c r="F218" i="2"/>
  <c r="G218" i="2"/>
  <c r="H218" i="2"/>
  <c r="I218" i="2"/>
  <c r="K218" i="2"/>
  <c r="L218" i="2"/>
  <c r="M218" i="2"/>
  <c r="N218" i="2"/>
  <c r="O218" i="2"/>
  <c r="F219" i="2"/>
  <c r="G219" i="2"/>
  <c r="H219" i="2"/>
  <c r="I219" i="2"/>
  <c r="K219" i="2"/>
  <c r="L219" i="2"/>
  <c r="M219" i="2"/>
  <c r="N219" i="2"/>
  <c r="O219" i="2"/>
  <c r="G220" i="2"/>
  <c r="H220" i="2"/>
  <c r="I220" i="2"/>
  <c r="K220" i="2"/>
  <c r="L220" i="2"/>
  <c r="M220" i="2"/>
  <c r="N220" i="2"/>
  <c r="O220" i="2"/>
  <c r="F221" i="2"/>
  <c r="G221" i="2"/>
  <c r="H221" i="2"/>
  <c r="I221" i="2"/>
  <c r="K221" i="2"/>
  <c r="L221" i="2"/>
  <c r="M221" i="2"/>
  <c r="N221" i="2"/>
  <c r="O221" i="2"/>
  <c r="F222" i="2"/>
  <c r="G222" i="2"/>
  <c r="H222" i="2"/>
  <c r="I222" i="2"/>
  <c r="K222" i="2"/>
  <c r="L222" i="2"/>
  <c r="M222" i="2"/>
  <c r="N222" i="2"/>
  <c r="O222" i="2"/>
  <c r="F223" i="2"/>
  <c r="G223" i="2"/>
  <c r="H223" i="2"/>
  <c r="I223" i="2"/>
  <c r="K223" i="2"/>
  <c r="L223" i="2"/>
  <c r="M223" i="2"/>
  <c r="N223" i="2"/>
  <c r="O223" i="2"/>
  <c r="F224" i="2"/>
  <c r="G224" i="2"/>
  <c r="H224" i="2"/>
  <c r="I224" i="2"/>
  <c r="K224" i="2"/>
  <c r="L224" i="2"/>
  <c r="M224" i="2"/>
  <c r="N224" i="2"/>
  <c r="O224" i="2"/>
  <c r="F225" i="2"/>
  <c r="G225" i="2"/>
  <c r="H225" i="2"/>
  <c r="I225" i="2"/>
  <c r="K225" i="2"/>
  <c r="L225" i="2"/>
  <c r="M225" i="2"/>
  <c r="N225" i="2"/>
  <c r="O225" i="2"/>
  <c r="F227" i="2"/>
  <c r="F230" i="2"/>
  <c r="G230" i="2"/>
  <c r="H230" i="2"/>
  <c r="I230" i="2"/>
  <c r="K230" i="2"/>
  <c r="L230" i="2"/>
  <c r="M230" i="2"/>
  <c r="N230" i="2"/>
  <c r="O230" i="2"/>
  <c r="F231" i="2"/>
  <c r="G231" i="2"/>
  <c r="H231" i="2"/>
  <c r="I231" i="2"/>
  <c r="K231" i="2"/>
  <c r="L231" i="2"/>
  <c r="M231" i="2"/>
  <c r="N231" i="2"/>
  <c r="O231" i="2"/>
  <c r="F232" i="2"/>
  <c r="G232" i="2"/>
  <c r="H232" i="2"/>
  <c r="I232" i="2"/>
  <c r="K232" i="2"/>
  <c r="L232" i="2"/>
  <c r="M232" i="2"/>
  <c r="N232" i="2"/>
  <c r="O232" i="2"/>
  <c r="F235" i="2"/>
  <c r="G235" i="2"/>
  <c r="H235" i="2"/>
  <c r="I235" i="2"/>
  <c r="K235" i="2"/>
  <c r="L235" i="2"/>
  <c r="M235" i="2"/>
  <c r="N235" i="2"/>
  <c r="O235" i="2"/>
  <c r="F236" i="2"/>
  <c r="G236" i="2"/>
  <c r="H236" i="2"/>
  <c r="I236" i="2"/>
  <c r="K236" i="2"/>
  <c r="L236" i="2"/>
  <c r="M236" i="2"/>
  <c r="N236" i="2"/>
  <c r="O236" i="2"/>
  <c r="F237" i="2"/>
  <c r="G237" i="2"/>
  <c r="H237" i="2"/>
  <c r="I237" i="2"/>
  <c r="K237" i="2"/>
  <c r="L237" i="2"/>
  <c r="M237" i="2"/>
  <c r="N237" i="2"/>
  <c r="O237" i="2"/>
  <c r="F238" i="2"/>
  <c r="G238" i="2"/>
  <c r="H238" i="2"/>
  <c r="I238" i="2"/>
  <c r="K238" i="2"/>
  <c r="L238" i="2"/>
  <c r="M238" i="2"/>
  <c r="N238" i="2"/>
  <c r="O238" i="2"/>
  <c r="F239" i="2"/>
  <c r="G239" i="2"/>
  <c r="H239" i="2"/>
  <c r="I239" i="2"/>
  <c r="K239" i="2"/>
  <c r="L239" i="2"/>
  <c r="M239" i="2"/>
  <c r="N239" i="2"/>
  <c r="O239" i="2"/>
  <c r="F240" i="2"/>
  <c r="G240" i="2"/>
  <c r="H240" i="2"/>
  <c r="I240" i="2"/>
  <c r="K240" i="2"/>
  <c r="L240" i="2"/>
  <c r="M240" i="2"/>
  <c r="N240" i="2"/>
  <c r="O240" i="2"/>
  <c r="F241" i="2"/>
  <c r="G241" i="2"/>
  <c r="H241" i="2"/>
  <c r="I241" i="2"/>
  <c r="K241" i="2"/>
  <c r="L241" i="2"/>
  <c r="M241" i="2"/>
  <c r="N241" i="2"/>
  <c r="O241" i="2"/>
  <c r="F242" i="2"/>
  <c r="G242" i="2"/>
  <c r="H242" i="2"/>
  <c r="I242" i="2"/>
  <c r="K242" i="2"/>
  <c r="L242" i="2"/>
  <c r="M242" i="2"/>
  <c r="N242" i="2"/>
  <c r="O242" i="2"/>
  <c r="F243" i="2"/>
  <c r="G243" i="2"/>
  <c r="H243" i="2"/>
  <c r="I243" i="2"/>
  <c r="K243" i="2"/>
  <c r="L243" i="2"/>
  <c r="M243" i="2"/>
  <c r="N243" i="2"/>
  <c r="O243" i="2"/>
  <c r="F244" i="2"/>
  <c r="G244" i="2"/>
  <c r="H244" i="2"/>
  <c r="I244" i="2"/>
  <c r="K244" i="2"/>
  <c r="L244" i="2"/>
  <c r="M244" i="2"/>
  <c r="N244" i="2"/>
  <c r="O244" i="2"/>
  <c r="F245" i="2"/>
  <c r="G245" i="2"/>
  <c r="H245" i="2"/>
  <c r="I245" i="2"/>
  <c r="K245" i="2"/>
  <c r="L245" i="2"/>
  <c r="M245" i="2"/>
  <c r="N245" i="2"/>
  <c r="O245" i="2"/>
  <c r="F246" i="2"/>
  <c r="G246" i="2"/>
  <c r="H246" i="2"/>
  <c r="I246" i="2"/>
  <c r="K246" i="2"/>
  <c r="L246" i="2"/>
  <c r="M246" i="2"/>
  <c r="N246" i="2"/>
  <c r="O246" i="2"/>
  <c r="F247" i="2"/>
  <c r="G247" i="2"/>
  <c r="H247" i="2"/>
  <c r="I247" i="2"/>
  <c r="K247" i="2"/>
  <c r="L247" i="2"/>
  <c r="M247" i="2"/>
  <c r="N247" i="2"/>
  <c r="O247" i="2"/>
  <c r="F248" i="2"/>
  <c r="G248" i="2"/>
  <c r="H248" i="2"/>
  <c r="I248" i="2"/>
  <c r="K248" i="2"/>
  <c r="L248" i="2"/>
  <c r="M248" i="2"/>
  <c r="N248" i="2"/>
  <c r="O248" i="2"/>
  <c r="F249" i="2"/>
  <c r="G249" i="2"/>
  <c r="H249" i="2"/>
  <c r="I249" i="2"/>
  <c r="K249" i="2"/>
  <c r="L249" i="2"/>
  <c r="M249" i="2"/>
  <c r="N249" i="2"/>
  <c r="O249" i="2"/>
  <c r="H251" i="2"/>
  <c r="L251" i="2"/>
  <c r="H252" i="2"/>
  <c r="L252" i="2"/>
  <c r="H253" i="2"/>
  <c r="L253" i="2"/>
  <c r="H255" i="2"/>
  <c r="L255" i="2"/>
  <c r="H258" i="2"/>
  <c r="L258" i="2"/>
  <c r="D259" i="2"/>
  <c r="F15" i="1"/>
  <c r="F14" i="2" s="1"/>
  <c r="F15" i="2" s="1"/>
  <c r="G15" i="1"/>
  <c r="G14" i="2" s="1"/>
  <c r="G15" i="2" s="1"/>
  <c r="H15" i="1"/>
  <c r="H14" i="2" s="1"/>
  <c r="H15" i="2" s="1"/>
  <c r="I15" i="1"/>
  <c r="I14" i="2" s="1"/>
  <c r="I15" i="2" s="1"/>
  <c r="K15" i="1"/>
  <c r="K14" i="2" s="1"/>
  <c r="K15" i="2" s="1"/>
  <c r="L15" i="1"/>
  <c r="L14" i="2" s="1"/>
  <c r="L15" i="2" s="1"/>
  <c r="M15" i="1"/>
  <c r="M14" i="2" s="1"/>
  <c r="M15" i="2" s="1"/>
  <c r="N15" i="1"/>
  <c r="N14" i="2" s="1"/>
  <c r="N15" i="2" s="1"/>
  <c r="O15" i="1"/>
  <c r="O14" i="2" s="1"/>
  <c r="O15" i="2" s="1"/>
  <c r="E16" i="1"/>
  <c r="E16" i="2" s="1"/>
  <c r="J16" i="1"/>
  <c r="J16" i="2" s="1"/>
  <c r="P16" i="1"/>
  <c r="P16" i="2" s="1"/>
  <c r="E17" i="1"/>
  <c r="E17" i="2" s="1"/>
  <c r="J17" i="1"/>
  <c r="J17" i="2" s="1"/>
  <c r="E18" i="1"/>
  <c r="P18" i="1" s="1"/>
  <c r="J18" i="1"/>
  <c r="E19" i="1"/>
  <c r="J19" i="1"/>
  <c r="P19" i="1" s="1"/>
  <c r="E20" i="1"/>
  <c r="E20" i="2" s="1"/>
  <c r="J20" i="1"/>
  <c r="J20" i="2" s="1"/>
  <c r="P20" i="1"/>
  <c r="P20" i="2" s="1"/>
  <c r="E21" i="1"/>
  <c r="E21" i="2" s="1"/>
  <c r="J21" i="1"/>
  <c r="J21" i="2" s="1"/>
  <c r="E22" i="1"/>
  <c r="E24" i="2" s="1"/>
  <c r="E23" i="2" s="1"/>
  <c r="J22" i="1"/>
  <c r="E23" i="1"/>
  <c r="E25" i="2" s="1"/>
  <c r="J23" i="1"/>
  <c r="J25" i="2" s="1"/>
  <c r="J23" i="2" s="1"/>
  <c r="E24" i="1"/>
  <c r="E27" i="2" s="1"/>
  <c r="J24" i="1"/>
  <c r="J27" i="2" s="1"/>
  <c r="P24" i="1"/>
  <c r="P27" i="2" s="1"/>
  <c r="E25" i="1"/>
  <c r="E28" i="2" s="1"/>
  <c r="J25" i="1"/>
  <c r="J28" i="2" s="1"/>
  <c r="E26" i="1"/>
  <c r="E29" i="2" s="1"/>
  <c r="J26" i="1"/>
  <c r="J29" i="2" s="1"/>
  <c r="E27" i="1"/>
  <c r="E30" i="2" s="1"/>
  <c r="J27" i="1"/>
  <c r="J30" i="2" s="1"/>
  <c r="E28" i="1"/>
  <c r="E31" i="2" s="1"/>
  <c r="J28" i="1"/>
  <c r="J31" i="2" s="1"/>
  <c r="P28" i="1"/>
  <c r="P31" i="2" s="1"/>
  <c r="E29" i="1"/>
  <c r="P29" i="1" s="1"/>
  <c r="J29" i="1"/>
  <c r="E30" i="1"/>
  <c r="P30" i="1" s="1"/>
  <c r="J30" i="1"/>
  <c r="E31" i="1"/>
  <c r="E35" i="2" s="1"/>
  <c r="J31" i="1"/>
  <c r="J35" i="2" s="1"/>
  <c r="E32" i="1"/>
  <c r="E32" i="2" s="1"/>
  <c r="E33" i="1"/>
  <c r="E33" i="2" s="1"/>
  <c r="E34" i="1"/>
  <c r="E34" i="2" s="1"/>
  <c r="J34" i="1"/>
  <c r="J34" i="2" s="1"/>
  <c r="P34" i="1"/>
  <c r="P34" i="2" s="1"/>
  <c r="J35" i="1"/>
  <c r="P35" i="1"/>
  <c r="E36" i="1"/>
  <c r="E36" i="2" s="1"/>
  <c r="J36" i="1"/>
  <c r="J36" i="2" s="1"/>
  <c r="E37" i="1"/>
  <c r="E38" i="1"/>
  <c r="E38" i="2" s="1"/>
  <c r="J38" i="1"/>
  <c r="J38" i="2" s="1"/>
  <c r="E39" i="1"/>
  <c r="J39" i="1"/>
  <c r="P39" i="1"/>
  <c r="E40" i="1"/>
  <c r="P40" i="1" s="1"/>
  <c r="J40" i="1"/>
  <c r="E41" i="1"/>
  <c r="E44" i="2" s="1"/>
  <c r="J41" i="1"/>
  <c r="J44" i="2" s="1"/>
  <c r="F42" i="1"/>
  <c r="F45" i="2" s="1"/>
  <c r="F46" i="2" s="1"/>
  <c r="G42" i="1"/>
  <c r="G45" i="2" s="1"/>
  <c r="G46" i="2" s="1"/>
  <c r="H42" i="1"/>
  <c r="H45" i="2" s="1"/>
  <c r="H46" i="2" s="1"/>
  <c r="I42" i="1"/>
  <c r="I45" i="2" s="1"/>
  <c r="I46" i="2" s="1"/>
  <c r="K42" i="1"/>
  <c r="K45" i="2" s="1"/>
  <c r="K46" i="2" s="1"/>
  <c r="L42" i="1"/>
  <c r="L45" i="2" s="1"/>
  <c r="L46" i="2" s="1"/>
  <c r="M42" i="1"/>
  <c r="M45" i="2" s="1"/>
  <c r="M46" i="2" s="1"/>
  <c r="N42" i="1"/>
  <c r="N45" i="2" s="1"/>
  <c r="N46" i="2" s="1"/>
  <c r="O42" i="1"/>
  <c r="O45" i="2" s="1"/>
  <c r="O46" i="2" s="1"/>
  <c r="F43" i="1"/>
  <c r="G43" i="1"/>
  <c r="H43" i="1"/>
  <c r="I43" i="1"/>
  <c r="J43" i="1"/>
  <c r="K43" i="1"/>
  <c r="L43" i="1"/>
  <c r="M43" i="1"/>
  <c r="N43" i="1"/>
  <c r="O43" i="1"/>
  <c r="E44" i="1"/>
  <c r="E47" i="2" s="1"/>
  <c r="J44" i="1"/>
  <c r="J47" i="2" s="1"/>
  <c r="E45" i="1"/>
  <c r="E48" i="2" s="1"/>
  <c r="J45" i="1"/>
  <c r="J48" i="2" s="1"/>
  <c r="P45" i="1"/>
  <c r="P48" i="2" s="1"/>
  <c r="E46" i="1"/>
  <c r="E49" i="2" s="1"/>
  <c r="J46" i="1"/>
  <c r="J49" i="2" s="1"/>
  <c r="E47" i="1"/>
  <c r="P47" i="1" s="1"/>
  <c r="J47" i="1"/>
  <c r="E48" i="1"/>
  <c r="E51" i="2" s="1"/>
  <c r="P48" i="1"/>
  <c r="P51" i="2" s="1"/>
  <c r="E49" i="1"/>
  <c r="E52" i="2" s="1"/>
  <c r="J49" i="1"/>
  <c r="J52" i="2" s="1"/>
  <c r="E50" i="1"/>
  <c r="E53" i="2" s="1"/>
  <c r="E51" i="1"/>
  <c r="E54" i="2" s="1"/>
  <c r="E52" i="1"/>
  <c r="E55" i="2" s="1"/>
  <c r="J52" i="1"/>
  <c r="J55" i="2" s="1"/>
  <c r="E53" i="1"/>
  <c r="E56" i="2" s="1"/>
  <c r="J53" i="1"/>
  <c r="J56" i="2" s="1"/>
  <c r="E54" i="1"/>
  <c r="E57" i="2" s="1"/>
  <c r="J54" i="1"/>
  <c r="J57" i="2" s="1"/>
  <c r="P54" i="1"/>
  <c r="P57" i="2" s="1"/>
  <c r="E55" i="1"/>
  <c r="E58" i="2" s="1"/>
  <c r="J55" i="1"/>
  <c r="J58" i="2" s="1"/>
  <c r="E56" i="1"/>
  <c r="E59" i="2" s="1"/>
  <c r="J56" i="1"/>
  <c r="J59" i="2" s="1"/>
  <c r="E57" i="1"/>
  <c r="E60" i="2" s="1"/>
  <c r="J57" i="1"/>
  <c r="J60" i="2" s="1"/>
  <c r="F58" i="1"/>
  <c r="F61" i="2" s="1"/>
  <c r="F62" i="2" s="1"/>
  <c r="G58" i="1"/>
  <c r="G61" i="2" s="1"/>
  <c r="G62" i="2" s="1"/>
  <c r="H58" i="1"/>
  <c r="H61" i="2" s="1"/>
  <c r="H62" i="2" s="1"/>
  <c r="I58" i="1"/>
  <c r="I61" i="2" s="1"/>
  <c r="I62" i="2" s="1"/>
  <c r="K58" i="1"/>
  <c r="K61" i="2" s="1"/>
  <c r="K62" i="2" s="1"/>
  <c r="L58" i="1"/>
  <c r="L61" i="2" s="1"/>
  <c r="L62" i="2" s="1"/>
  <c r="M58" i="1"/>
  <c r="N58" i="1"/>
  <c r="N61" i="2" s="1"/>
  <c r="N62" i="2" s="1"/>
  <c r="O58" i="1"/>
  <c r="O61" i="2" s="1"/>
  <c r="O62" i="2" s="1"/>
  <c r="E59" i="1"/>
  <c r="E63" i="2" s="1"/>
  <c r="J59" i="1"/>
  <c r="J63" i="2" s="1"/>
  <c r="P59" i="1"/>
  <c r="P63" i="2" s="1"/>
  <c r="E60" i="1"/>
  <c r="P60" i="1" s="1"/>
  <c r="J60" i="1"/>
  <c r="E61" i="1"/>
  <c r="E62" i="1"/>
  <c r="P62" i="1" s="1"/>
  <c r="J62" i="1"/>
  <c r="E63" i="1"/>
  <c r="E67" i="2" s="1"/>
  <c r="J63" i="1"/>
  <c r="J67" i="2" s="1"/>
  <c r="E64" i="1"/>
  <c r="J64" i="1"/>
  <c r="P64" i="1" s="1"/>
  <c r="E65" i="1"/>
  <c r="E69" i="2" s="1"/>
  <c r="J65" i="1"/>
  <c r="J69" i="2" s="1"/>
  <c r="P65" i="1"/>
  <c r="P69" i="2" s="1"/>
  <c r="E66" i="1"/>
  <c r="E70" i="2" s="1"/>
  <c r="J66" i="1"/>
  <c r="J70" i="2" s="1"/>
  <c r="E67" i="1"/>
  <c r="P67" i="1" s="1"/>
  <c r="J67" i="1"/>
  <c r="E68" i="1"/>
  <c r="E71" i="2" s="1"/>
  <c r="J68" i="1"/>
  <c r="J71" i="2" s="1"/>
  <c r="F69" i="1"/>
  <c r="F72" i="2" s="1"/>
  <c r="F73" i="2" s="1"/>
  <c r="G69" i="1"/>
  <c r="G72" i="2" s="1"/>
  <c r="G73" i="2" s="1"/>
  <c r="H69" i="1"/>
  <c r="H72" i="2" s="1"/>
  <c r="H73" i="2" s="1"/>
  <c r="I69" i="1"/>
  <c r="I72" i="2" s="1"/>
  <c r="I73" i="2" s="1"/>
  <c r="K69" i="1"/>
  <c r="K72" i="2" s="1"/>
  <c r="K73" i="2" s="1"/>
  <c r="L69" i="1"/>
  <c r="L72" i="2" s="1"/>
  <c r="L73" i="2" s="1"/>
  <c r="M69" i="1"/>
  <c r="M72" i="2" s="1"/>
  <c r="M73" i="2" s="1"/>
  <c r="N69" i="1"/>
  <c r="N72" i="2" s="1"/>
  <c r="N73" i="2" s="1"/>
  <c r="O69" i="1"/>
  <c r="O72" i="2" s="1"/>
  <c r="O73" i="2" s="1"/>
  <c r="F70" i="1"/>
  <c r="G70" i="1"/>
  <c r="H70" i="1"/>
  <c r="I70" i="1"/>
  <c r="J70" i="1"/>
  <c r="K70" i="1"/>
  <c r="L70" i="1"/>
  <c r="M70" i="1"/>
  <c r="N70" i="1"/>
  <c r="O70" i="1"/>
  <c r="E71" i="1"/>
  <c r="E74" i="2" s="1"/>
  <c r="J71" i="1"/>
  <c r="J74" i="2" s="1"/>
  <c r="P71" i="1"/>
  <c r="P74" i="2" s="1"/>
  <c r="E72" i="1"/>
  <c r="E75" i="2" s="1"/>
  <c r="J72" i="1"/>
  <c r="J75" i="2" s="1"/>
  <c r="E73" i="1"/>
  <c r="E76" i="2" s="1"/>
  <c r="J73" i="1"/>
  <c r="E74" i="1"/>
  <c r="E77" i="2" s="1"/>
  <c r="P74" i="1"/>
  <c r="P77" i="2" s="1"/>
  <c r="E75" i="1"/>
  <c r="E78" i="2" s="1"/>
  <c r="J75" i="1"/>
  <c r="J78" i="2" s="1"/>
  <c r="E76" i="1"/>
  <c r="E79" i="2" s="1"/>
  <c r="J76" i="1"/>
  <c r="E77" i="1"/>
  <c r="E80" i="2" s="1"/>
  <c r="P77" i="1"/>
  <c r="P80" i="2" s="1"/>
  <c r="E78" i="1"/>
  <c r="E81" i="2" s="1"/>
  <c r="J78" i="1"/>
  <c r="J81" i="2" s="1"/>
  <c r="E79" i="1"/>
  <c r="E70" i="1" s="1"/>
  <c r="J79" i="1"/>
  <c r="E80" i="1"/>
  <c r="E82" i="2" s="1"/>
  <c r="J80" i="1"/>
  <c r="P80" i="1" s="1"/>
  <c r="E81" i="1"/>
  <c r="E83" i="2" s="1"/>
  <c r="E82" i="1"/>
  <c r="E84" i="2" s="1"/>
  <c r="J82" i="1"/>
  <c r="J84" i="2" s="1"/>
  <c r="E83" i="1"/>
  <c r="J83" i="1"/>
  <c r="P83" i="1" s="1"/>
  <c r="E84" i="1"/>
  <c r="J84" i="1"/>
  <c r="P84" i="1"/>
  <c r="E85" i="1"/>
  <c r="P85" i="1"/>
  <c r="E86" i="1"/>
  <c r="E87" i="2" s="1"/>
  <c r="J86" i="1"/>
  <c r="J87" i="2" s="1"/>
  <c r="E87" i="1"/>
  <c r="E88" i="2" s="1"/>
  <c r="J87" i="1"/>
  <c r="P87" i="1"/>
  <c r="E88" i="1"/>
  <c r="E89" i="2" s="1"/>
  <c r="P88" i="1"/>
  <c r="P89" i="2" s="1"/>
  <c r="E89" i="1"/>
  <c r="E90" i="2" s="1"/>
  <c r="J89" i="1"/>
  <c r="J90" i="2" s="1"/>
  <c r="E90" i="1"/>
  <c r="E91" i="2" s="1"/>
  <c r="E91" i="1"/>
  <c r="E92" i="2" s="1"/>
  <c r="J91" i="1"/>
  <c r="J92" i="2" s="1"/>
  <c r="E92" i="1"/>
  <c r="E93" i="2" s="1"/>
  <c r="J92" i="1"/>
  <c r="P92" i="1" s="1"/>
  <c r="E93" i="1"/>
  <c r="E94" i="2" s="1"/>
  <c r="E94" i="1"/>
  <c r="E95" i="2" s="1"/>
  <c r="J94" i="1"/>
  <c r="J95" i="2" s="1"/>
  <c r="E95" i="1"/>
  <c r="E96" i="2" s="1"/>
  <c r="J95" i="1"/>
  <c r="J102" i="2" s="1"/>
  <c r="E96" i="1"/>
  <c r="P96" i="1" s="1"/>
  <c r="P103" i="2" s="1"/>
  <c r="E97" i="1"/>
  <c r="J97" i="1"/>
  <c r="J104" i="2" s="1"/>
  <c r="E98" i="1"/>
  <c r="E99" i="2" s="1"/>
  <c r="P98" i="1"/>
  <c r="F99" i="1"/>
  <c r="F116" i="2" s="1"/>
  <c r="F117" i="2" s="1"/>
  <c r="G99" i="1"/>
  <c r="G116" i="2" s="1"/>
  <c r="G117" i="2" s="1"/>
  <c r="H99" i="1"/>
  <c r="H116" i="2" s="1"/>
  <c r="H117" i="2" s="1"/>
  <c r="I99" i="1"/>
  <c r="I116" i="2" s="1"/>
  <c r="I117" i="2" s="1"/>
  <c r="E100" i="1"/>
  <c r="P100" i="1" s="1"/>
  <c r="J100" i="1"/>
  <c r="J118" i="2" s="1"/>
  <c r="E101" i="1"/>
  <c r="J101" i="1"/>
  <c r="J119" i="2" s="1"/>
  <c r="E102" i="1"/>
  <c r="E120" i="2" s="1"/>
  <c r="J102" i="1"/>
  <c r="J120" i="2" s="1"/>
  <c r="E103" i="1"/>
  <c r="E122" i="2" s="1"/>
  <c r="J103" i="1"/>
  <c r="P103" i="1"/>
  <c r="P122" i="2" s="1"/>
  <c r="E104" i="1"/>
  <c r="P104" i="1" s="1"/>
  <c r="J104" i="1"/>
  <c r="E105" i="1"/>
  <c r="E137" i="2" s="1"/>
  <c r="J105" i="1"/>
  <c r="J137" i="2" s="1"/>
  <c r="E106" i="1"/>
  <c r="J106" i="1"/>
  <c r="P106" i="1" s="1"/>
  <c r="E107" i="1"/>
  <c r="E150" i="2" s="1"/>
  <c r="J107" i="1"/>
  <c r="J150" i="2" s="1"/>
  <c r="P107" i="1"/>
  <c r="P150" i="2" s="1"/>
  <c r="E108" i="1"/>
  <c r="P108" i="1" s="1"/>
  <c r="J108" i="1"/>
  <c r="E109" i="1"/>
  <c r="E124" i="2" s="1"/>
  <c r="E125" i="2" s="1"/>
  <c r="J109" i="1"/>
  <c r="J124" i="2" s="1"/>
  <c r="J125" i="2" s="1"/>
  <c r="E110" i="1"/>
  <c r="J110" i="1"/>
  <c r="P110" i="1" s="1"/>
  <c r="E111" i="1"/>
  <c r="E139" i="2" s="1"/>
  <c r="E140" i="2" s="1"/>
  <c r="J111" i="1"/>
  <c r="J139" i="2" s="1"/>
  <c r="J140" i="2" s="1"/>
  <c r="P111" i="1"/>
  <c r="P139" i="2" s="1"/>
  <c r="P140" i="2" s="1"/>
  <c r="E112" i="1"/>
  <c r="P112" i="1" s="1"/>
  <c r="J112" i="1"/>
  <c r="E113" i="1"/>
  <c r="E126" i="2" s="1"/>
  <c r="E127" i="2" s="1"/>
  <c r="J113" i="1"/>
  <c r="J126" i="2" s="1"/>
  <c r="J127" i="2" s="1"/>
  <c r="E114" i="1"/>
  <c r="J114" i="1"/>
  <c r="P114" i="1" s="1"/>
  <c r="E115" i="1"/>
  <c r="E141" i="2" s="1"/>
  <c r="E142" i="2" s="1"/>
  <c r="J115" i="1"/>
  <c r="J141" i="2" s="1"/>
  <c r="J142" i="2" s="1"/>
  <c r="P115" i="1"/>
  <c r="P141" i="2" s="1"/>
  <c r="P142" i="2" s="1"/>
  <c r="E116" i="1"/>
  <c r="P116" i="1" s="1"/>
  <c r="J116" i="1"/>
  <c r="E117" i="1"/>
  <c r="E152" i="2" s="1"/>
  <c r="E153" i="2" s="1"/>
  <c r="J117" i="1"/>
  <c r="J152" i="2" s="1"/>
  <c r="J153" i="2" s="1"/>
  <c r="E118" i="1"/>
  <c r="J118" i="1"/>
  <c r="P118" i="1" s="1"/>
  <c r="E119" i="1"/>
  <c r="E128" i="2" s="1"/>
  <c r="E129" i="2" s="1"/>
  <c r="J119" i="1"/>
  <c r="J128" i="2" s="1"/>
  <c r="J129" i="2" s="1"/>
  <c r="P119" i="1"/>
  <c r="P128" i="2" s="1"/>
  <c r="P129" i="2" s="1"/>
  <c r="E120" i="1"/>
  <c r="P120" i="1" s="1"/>
  <c r="J120" i="1"/>
  <c r="E121" i="1"/>
  <c r="E154" i="2" s="1"/>
  <c r="E155" i="2" s="1"/>
  <c r="J121" i="1"/>
  <c r="J154" i="2" s="1"/>
  <c r="J155" i="2" s="1"/>
  <c r="E122" i="1"/>
  <c r="J122" i="1"/>
  <c r="P122" i="1" s="1"/>
  <c r="E123" i="1"/>
  <c r="E130" i="2" s="1"/>
  <c r="E131" i="2" s="1"/>
  <c r="J123" i="1"/>
  <c r="P123" i="1"/>
  <c r="P130" i="2" s="1"/>
  <c r="P131" i="2" s="1"/>
  <c r="E124" i="1"/>
  <c r="P124" i="1" s="1"/>
  <c r="J124" i="1"/>
  <c r="E125" i="1"/>
  <c r="E143" i="2" s="1"/>
  <c r="E144" i="2" s="1"/>
  <c r="J125" i="1"/>
  <c r="J143" i="2" s="1"/>
  <c r="J144" i="2" s="1"/>
  <c r="E126" i="1"/>
  <c r="J126" i="1"/>
  <c r="P126" i="1" s="1"/>
  <c r="E127" i="1"/>
  <c r="E161" i="2" s="1"/>
  <c r="J127" i="1"/>
  <c r="J161" i="2" s="1"/>
  <c r="P127" i="1"/>
  <c r="P161" i="2" s="1"/>
  <c r="E128" i="1"/>
  <c r="P128" i="1" s="1"/>
  <c r="J128" i="1"/>
  <c r="E129" i="1"/>
  <c r="E163" i="2" s="1"/>
  <c r="E164" i="2" s="1"/>
  <c r="J129" i="1"/>
  <c r="J163" i="2" s="1"/>
  <c r="J164" i="2" s="1"/>
  <c r="E130" i="1"/>
  <c r="J130" i="1"/>
  <c r="P130" i="1" s="1"/>
  <c r="E131" i="1"/>
  <c r="E165" i="2" s="1"/>
  <c r="E166" i="2" s="1"/>
  <c r="J131" i="1"/>
  <c r="J165" i="2" s="1"/>
  <c r="J166" i="2" s="1"/>
  <c r="P131" i="1"/>
  <c r="P165" i="2" s="1"/>
  <c r="P166" i="2" s="1"/>
  <c r="E132" i="1"/>
  <c r="P132" i="1" s="1"/>
  <c r="J132" i="1"/>
  <c r="E133" i="1"/>
  <c r="E167" i="2" s="1"/>
  <c r="E168" i="2" s="1"/>
  <c r="J133" i="1"/>
  <c r="J167" i="2" s="1"/>
  <c r="J168" i="2" s="1"/>
  <c r="E134" i="1"/>
  <c r="J134" i="1"/>
  <c r="P134" i="1" s="1"/>
  <c r="E135" i="1"/>
  <c r="E169" i="2" s="1"/>
  <c r="E170" i="2" s="1"/>
  <c r="J135" i="1"/>
  <c r="J169" i="2" s="1"/>
  <c r="J170" i="2" s="1"/>
  <c r="P135" i="1"/>
  <c r="P169" i="2" s="1"/>
  <c r="P170" i="2" s="1"/>
  <c r="E136" i="1"/>
  <c r="P136" i="1" s="1"/>
  <c r="J136" i="1"/>
  <c r="E137" i="1"/>
  <c r="E171" i="2" s="1"/>
  <c r="E172" i="2" s="1"/>
  <c r="J137" i="1"/>
  <c r="J171" i="2" s="1"/>
  <c r="J172" i="2" s="1"/>
  <c r="E138" i="1"/>
  <c r="J138" i="1"/>
  <c r="P138" i="1" s="1"/>
  <c r="E139" i="1"/>
  <c r="E173" i="2" s="1"/>
  <c r="E174" i="2" s="1"/>
  <c r="J139" i="1"/>
  <c r="J173" i="2" s="1"/>
  <c r="J174" i="2" s="1"/>
  <c r="P139" i="1"/>
  <c r="P173" i="2" s="1"/>
  <c r="P174" i="2" s="1"/>
  <c r="E140" i="1"/>
  <c r="P140" i="1" s="1"/>
  <c r="J140" i="1"/>
  <c r="E141" i="1"/>
  <c r="E175" i="2" s="1"/>
  <c r="E176" i="2" s="1"/>
  <c r="J141" i="1"/>
  <c r="J175" i="2" s="1"/>
  <c r="J176" i="2" s="1"/>
  <c r="E142" i="1"/>
  <c r="J142" i="1"/>
  <c r="P142" i="1" s="1"/>
  <c r="E143" i="1"/>
  <c r="E132" i="2" s="1"/>
  <c r="E133" i="2" s="1"/>
  <c r="J143" i="1"/>
  <c r="J132" i="2" s="1"/>
  <c r="J133" i="2" s="1"/>
  <c r="P143" i="1"/>
  <c r="P132" i="2" s="1"/>
  <c r="P133" i="2" s="1"/>
  <c r="E144" i="1"/>
  <c r="P144" i="1" s="1"/>
  <c r="J144" i="1"/>
  <c r="E145" i="1"/>
  <c r="E145" i="2" s="1"/>
  <c r="E146" i="2" s="1"/>
  <c r="J145" i="1"/>
  <c r="J145" i="2" s="1"/>
  <c r="J146" i="2" s="1"/>
  <c r="E146" i="1"/>
  <c r="J146" i="1"/>
  <c r="P146" i="1" s="1"/>
  <c r="E147" i="1"/>
  <c r="E134" i="2" s="1"/>
  <c r="P134" i="2" s="1"/>
  <c r="P135" i="2" s="1"/>
  <c r="E148" i="1"/>
  <c r="E135" i="2" s="1"/>
  <c r="E149" i="1"/>
  <c r="E181" i="2" s="1"/>
  <c r="J149" i="1"/>
  <c r="J181" i="2" s="1"/>
  <c r="P149" i="1"/>
  <c r="P181" i="2" s="1"/>
  <c r="E150" i="1"/>
  <c r="E177" i="2" s="1"/>
  <c r="P150" i="1"/>
  <c r="P177" i="2" s="1"/>
  <c r="E151" i="1"/>
  <c r="E178" i="2" s="1"/>
  <c r="P151" i="1"/>
  <c r="P178" i="2" s="1"/>
  <c r="E152" i="1"/>
  <c r="E147" i="2" s="1"/>
  <c r="E148" i="2" s="1"/>
  <c r="J152" i="1"/>
  <c r="J147" i="2" s="1"/>
  <c r="J148" i="2" s="1"/>
  <c r="E153" i="1"/>
  <c r="P153" i="1" s="1"/>
  <c r="J153" i="1"/>
  <c r="E154" i="1"/>
  <c r="E182" i="2" s="1"/>
  <c r="J154" i="1"/>
  <c r="P154" i="1" s="1"/>
  <c r="P182" i="2" s="1"/>
  <c r="E155" i="1"/>
  <c r="E183" i="2" s="1"/>
  <c r="J155" i="1"/>
  <c r="J183" i="2" s="1"/>
  <c r="P155" i="1"/>
  <c r="P183" i="2" s="1"/>
  <c r="E156" i="1"/>
  <c r="E184" i="2" s="1"/>
  <c r="J156" i="1"/>
  <c r="J184" i="2" s="1"/>
  <c r="E157" i="1"/>
  <c r="E185" i="2" s="1"/>
  <c r="E158" i="1"/>
  <c r="E186" i="2" s="1"/>
  <c r="J158" i="1"/>
  <c r="J186" i="2" s="1"/>
  <c r="P158" i="1"/>
  <c r="P186" i="2" s="1"/>
  <c r="E159" i="1"/>
  <c r="E187" i="2" s="1"/>
  <c r="P159" i="1"/>
  <c r="P187" i="2" s="1"/>
  <c r="E160" i="1"/>
  <c r="E188" i="2" s="1"/>
  <c r="J160" i="1"/>
  <c r="J188" i="2" s="1"/>
  <c r="E161" i="1"/>
  <c r="E189" i="2" s="1"/>
  <c r="J161" i="1"/>
  <c r="J189" i="2" s="1"/>
  <c r="P161" i="1"/>
  <c r="P189" i="2" s="1"/>
  <c r="E162" i="1"/>
  <c r="E190" i="2" s="1"/>
  <c r="J162" i="1"/>
  <c r="J190" i="2" s="1"/>
  <c r="E163" i="1"/>
  <c r="P163" i="1" s="1"/>
  <c r="J163" i="1"/>
  <c r="E164" i="1"/>
  <c r="E179" i="2" s="1"/>
  <c r="E180" i="2" s="1"/>
  <c r="J164" i="1"/>
  <c r="J179" i="2" s="1"/>
  <c r="J180" i="2" s="1"/>
  <c r="E165" i="1"/>
  <c r="J165" i="1"/>
  <c r="P165" i="1"/>
  <c r="E166" i="1"/>
  <c r="E156" i="2" s="1"/>
  <c r="E157" i="2" s="1"/>
  <c r="J166" i="1"/>
  <c r="J156" i="2" s="1"/>
  <c r="J157" i="2" s="1"/>
  <c r="E167" i="1"/>
  <c r="P167" i="1" s="1"/>
  <c r="J167" i="1"/>
  <c r="E168" i="1"/>
  <c r="E158" i="2" s="1"/>
  <c r="E159" i="2" s="1"/>
  <c r="J168" i="1"/>
  <c r="J158" i="2" s="1"/>
  <c r="J159" i="2" s="1"/>
  <c r="E169" i="1"/>
  <c r="J169" i="1"/>
  <c r="P169" i="1"/>
  <c r="E170" i="1"/>
  <c r="E191" i="2" s="1"/>
  <c r="K170" i="1"/>
  <c r="K191" i="2" s="1"/>
  <c r="L170" i="1"/>
  <c r="L191" i="2" s="1"/>
  <c r="M170" i="1"/>
  <c r="M99" i="1" s="1"/>
  <c r="N170" i="1"/>
  <c r="N191" i="2" s="1"/>
  <c r="O170" i="1"/>
  <c r="O191" i="2" s="1"/>
  <c r="J171" i="1"/>
  <c r="P171" i="1"/>
  <c r="F172" i="1"/>
  <c r="F192" i="2" s="1"/>
  <c r="G172" i="1"/>
  <c r="G192" i="2" s="1"/>
  <c r="H172" i="1"/>
  <c r="H192" i="2" s="1"/>
  <c r="I172" i="1"/>
  <c r="I192" i="2" s="1"/>
  <c r="K172" i="1"/>
  <c r="K192" i="2" s="1"/>
  <c r="L172" i="1"/>
  <c r="L192" i="2" s="1"/>
  <c r="M172" i="1"/>
  <c r="M192" i="2" s="1"/>
  <c r="N172" i="1"/>
  <c r="N192" i="2" s="1"/>
  <c r="O172" i="1"/>
  <c r="O192" i="2" s="1"/>
  <c r="E173" i="1"/>
  <c r="E172" i="1" s="1"/>
  <c r="J173" i="1"/>
  <c r="P173" i="1" s="1"/>
  <c r="J174" i="1"/>
  <c r="P174" i="1" s="1"/>
  <c r="F175" i="1"/>
  <c r="F196" i="2" s="1"/>
  <c r="F197" i="2" s="1"/>
  <c r="G175" i="1"/>
  <c r="G196" i="2" s="1"/>
  <c r="G197" i="2" s="1"/>
  <c r="H175" i="1"/>
  <c r="H196" i="2" s="1"/>
  <c r="H197" i="2" s="1"/>
  <c r="I175" i="1"/>
  <c r="I241" i="1" s="1"/>
  <c r="I260" i="2" s="1"/>
  <c r="K175" i="1"/>
  <c r="K196" i="2" s="1"/>
  <c r="K197" i="2" s="1"/>
  <c r="L175" i="1"/>
  <c r="L196" i="2" s="1"/>
  <c r="L197" i="2" s="1"/>
  <c r="M175" i="1"/>
  <c r="M196" i="2" s="1"/>
  <c r="M197" i="2" s="1"/>
  <c r="N175" i="1"/>
  <c r="N196" i="2" s="1"/>
  <c r="N197" i="2" s="1"/>
  <c r="O175" i="1"/>
  <c r="O196" i="2" s="1"/>
  <c r="O197" i="2" s="1"/>
  <c r="E176" i="1"/>
  <c r="P176" i="1" s="1"/>
  <c r="P198" i="2" s="1"/>
  <c r="J176" i="1"/>
  <c r="J198" i="2" s="1"/>
  <c r="E177" i="1"/>
  <c r="E199" i="2" s="1"/>
  <c r="J177" i="1"/>
  <c r="J199" i="2" s="1"/>
  <c r="E178" i="1"/>
  <c r="J178" i="1"/>
  <c r="J200" i="2" s="1"/>
  <c r="P178" i="1"/>
  <c r="P200" i="2" s="1"/>
  <c r="E179" i="1"/>
  <c r="E201" i="2" s="1"/>
  <c r="J179" i="1"/>
  <c r="J201" i="2" s="1"/>
  <c r="E180" i="1"/>
  <c r="P180" i="1" s="1"/>
  <c r="J180" i="1"/>
  <c r="E181" i="1"/>
  <c r="J181" i="1"/>
  <c r="J203" i="2" s="1"/>
  <c r="E182" i="1"/>
  <c r="J182" i="1"/>
  <c r="P182" i="1"/>
  <c r="E183" i="1"/>
  <c r="E205" i="2" s="1"/>
  <c r="J183" i="1"/>
  <c r="J205" i="2" s="1"/>
  <c r="J184" i="1"/>
  <c r="P184" i="1" s="1"/>
  <c r="F185" i="1"/>
  <c r="F209" i="2" s="1"/>
  <c r="F210" i="2" s="1"/>
  <c r="G185" i="1"/>
  <c r="G209" i="2" s="1"/>
  <c r="G210" i="2" s="1"/>
  <c r="H185" i="1"/>
  <c r="H209" i="2" s="1"/>
  <c r="H210" i="2" s="1"/>
  <c r="I185" i="1"/>
  <c r="I209" i="2" s="1"/>
  <c r="I210" i="2" s="1"/>
  <c r="K185" i="1"/>
  <c r="K209" i="2" s="1"/>
  <c r="K210" i="2" s="1"/>
  <c r="L185" i="1"/>
  <c r="L209" i="2" s="1"/>
  <c r="L210" i="2" s="1"/>
  <c r="M185" i="1"/>
  <c r="M209" i="2" s="1"/>
  <c r="M210" i="2" s="1"/>
  <c r="N185" i="1"/>
  <c r="N209" i="2" s="1"/>
  <c r="N210" i="2" s="1"/>
  <c r="O185" i="1"/>
  <c r="O209" i="2" s="1"/>
  <c r="O210" i="2" s="1"/>
  <c r="E186" i="1"/>
  <c r="E211" i="2" s="1"/>
  <c r="J186" i="1"/>
  <c r="J211" i="2" s="1"/>
  <c r="P186" i="1"/>
  <c r="P211" i="2" s="1"/>
  <c r="E187" i="1"/>
  <c r="P187" i="1" s="1"/>
  <c r="P212" i="2" s="1"/>
  <c r="J187" i="1"/>
  <c r="J212" i="2" s="1"/>
  <c r="E188" i="1"/>
  <c r="E214" i="2" s="1"/>
  <c r="E213" i="2" s="1"/>
  <c r="J188" i="1"/>
  <c r="J214" i="2" s="1"/>
  <c r="J213" i="2" s="1"/>
  <c r="E189" i="1"/>
  <c r="J189" i="1"/>
  <c r="P189" i="1" s="1"/>
  <c r="E190" i="1"/>
  <c r="J190" i="1"/>
  <c r="P190" i="1"/>
  <c r="E191" i="1"/>
  <c r="E217" i="2" s="1"/>
  <c r="J191" i="1"/>
  <c r="J217" i="2" s="1"/>
  <c r="E192" i="1"/>
  <c r="E218" i="2" s="1"/>
  <c r="J192" i="1"/>
  <c r="J218" i="2" s="1"/>
  <c r="E193" i="1"/>
  <c r="E219" i="2" s="1"/>
  <c r="J193" i="1"/>
  <c r="J219" i="2" s="1"/>
  <c r="E194" i="1"/>
  <c r="J194" i="1"/>
  <c r="J220" i="2" s="1"/>
  <c r="P194" i="1"/>
  <c r="P220" i="2" s="1"/>
  <c r="E195" i="1"/>
  <c r="E221" i="2" s="1"/>
  <c r="J195" i="1"/>
  <c r="J221" i="2" s="1"/>
  <c r="E196" i="1"/>
  <c r="E222" i="2" s="1"/>
  <c r="J196" i="1"/>
  <c r="J222" i="2" s="1"/>
  <c r="E197" i="1"/>
  <c r="E223" i="2" s="1"/>
  <c r="J197" i="1"/>
  <c r="P197" i="1" s="1"/>
  <c r="P223" i="2" s="1"/>
  <c r="E198" i="1"/>
  <c r="E224" i="2" s="1"/>
  <c r="J198" i="1"/>
  <c r="J224" i="2" s="1"/>
  <c r="P198" i="1"/>
  <c r="P224" i="2" s="1"/>
  <c r="E199" i="1"/>
  <c r="P199" i="1" s="1"/>
  <c r="J199" i="1"/>
  <c r="E200" i="1"/>
  <c r="E225" i="2" s="1"/>
  <c r="J200" i="1"/>
  <c r="J225" i="2" s="1"/>
  <c r="E201" i="1"/>
  <c r="E227" i="2" s="1"/>
  <c r="J201" i="1"/>
  <c r="P201" i="1" s="1"/>
  <c r="P227" i="2" s="1"/>
  <c r="E202" i="1"/>
  <c r="J202" i="1"/>
  <c r="P202" i="1"/>
  <c r="F203" i="1"/>
  <c r="F228" i="2" s="1"/>
  <c r="F229" i="2" s="1"/>
  <c r="G203" i="1"/>
  <c r="G228" i="2" s="1"/>
  <c r="G229" i="2" s="1"/>
  <c r="H203" i="1"/>
  <c r="H228" i="2" s="1"/>
  <c r="H229" i="2" s="1"/>
  <c r="I203" i="1"/>
  <c r="I228" i="2" s="1"/>
  <c r="I229" i="2" s="1"/>
  <c r="K203" i="1"/>
  <c r="K228" i="2" s="1"/>
  <c r="K229" i="2" s="1"/>
  <c r="L203" i="1"/>
  <c r="L228" i="2" s="1"/>
  <c r="L229" i="2" s="1"/>
  <c r="M203" i="1"/>
  <c r="M228" i="2" s="1"/>
  <c r="M229" i="2" s="1"/>
  <c r="N203" i="1"/>
  <c r="N228" i="2" s="1"/>
  <c r="N229" i="2" s="1"/>
  <c r="O203" i="1"/>
  <c r="O228" i="2" s="1"/>
  <c r="O229" i="2" s="1"/>
  <c r="E204" i="1"/>
  <c r="E230" i="2" s="1"/>
  <c r="J204" i="1"/>
  <c r="J230" i="2" s="1"/>
  <c r="E205" i="1"/>
  <c r="E231" i="2" s="1"/>
  <c r="J205" i="1"/>
  <c r="J231" i="2" s="1"/>
  <c r="E207" i="1"/>
  <c r="J207" i="1"/>
  <c r="P207" i="1" s="1"/>
  <c r="E208" i="1"/>
  <c r="E232" i="2" s="1"/>
  <c r="J208" i="1"/>
  <c r="J232" i="2" s="1"/>
  <c r="P208" i="1"/>
  <c r="P232" i="2" s="1"/>
  <c r="F209" i="1"/>
  <c r="F233" i="2" s="1"/>
  <c r="F234" i="2" s="1"/>
  <c r="G209" i="1"/>
  <c r="G233" i="2" s="1"/>
  <c r="G234" i="2" s="1"/>
  <c r="H209" i="1"/>
  <c r="H233" i="2" s="1"/>
  <c r="H234" i="2" s="1"/>
  <c r="I209" i="1"/>
  <c r="I233" i="2" s="1"/>
  <c r="I234" i="2" s="1"/>
  <c r="K209" i="1"/>
  <c r="K233" i="2" s="1"/>
  <c r="K234" i="2" s="1"/>
  <c r="L209" i="1"/>
  <c r="L233" i="2" s="1"/>
  <c r="L234" i="2" s="1"/>
  <c r="M209" i="1"/>
  <c r="M233" i="2" s="1"/>
  <c r="M234" i="2" s="1"/>
  <c r="N209" i="1"/>
  <c r="N233" i="2" s="1"/>
  <c r="N234" i="2" s="1"/>
  <c r="O209" i="1"/>
  <c r="O233" i="2" s="1"/>
  <c r="O234" i="2" s="1"/>
  <c r="E210" i="1"/>
  <c r="E235" i="2" s="1"/>
  <c r="J210" i="1"/>
  <c r="J235" i="2" s="1"/>
  <c r="E211" i="1"/>
  <c r="E236" i="2" s="1"/>
  <c r="J211" i="1"/>
  <c r="J236" i="2" s="1"/>
  <c r="E212" i="1"/>
  <c r="E237" i="2" s="1"/>
  <c r="J212" i="1"/>
  <c r="P212" i="1" s="1"/>
  <c r="P237" i="2" s="1"/>
  <c r="E213" i="1"/>
  <c r="E238" i="2" s="1"/>
  <c r="J213" i="1"/>
  <c r="J238" i="2" s="1"/>
  <c r="P213" i="1"/>
  <c r="P238" i="2" s="1"/>
  <c r="E214" i="1"/>
  <c r="E239" i="2" s="1"/>
  <c r="J214" i="1"/>
  <c r="J239" i="2" s="1"/>
  <c r="E215" i="1"/>
  <c r="E240" i="2" s="1"/>
  <c r="J215" i="1"/>
  <c r="J240" i="2" s="1"/>
  <c r="E216" i="1"/>
  <c r="E241" i="2" s="1"/>
  <c r="J216" i="1"/>
  <c r="P216" i="1" s="1"/>
  <c r="P241" i="2" s="1"/>
  <c r="E217" i="1"/>
  <c r="E242" i="2" s="1"/>
  <c r="J217" i="1"/>
  <c r="J242" i="2" s="1"/>
  <c r="P217" i="1"/>
  <c r="P242" i="2" s="1"/>
  <c r="E218" i="1"/>
  <c r="P218" i="1" s="1"/>
  <c r="J218" i="1"/>
  <c r="E219" i="1"/>
  <c r="P219" i="1" s="1"/>
  <c r="J219" i="1"/>
  <c r="E220" i="1"/>
  <c r="J220" i="1"/>
  <c r="P220" i="1" s="1"/>
  <c r="E221" i="1"/>
  <c r="E243" i="2" s="1"/>
  <c r="J221" i="1"/>
  <c r="J243" i="2" s="1"/>
  <c r="P221" i="1"/>
  <c r="P243" i="2" s="1"/>
  <c r="E222" i="1"/>
  <c r="E244" i="2" s="1"/>
  <c r="J222" i="1"/>
  <c r="J244" i="2" s="1"/>
  <c r="E223" i="1"/>
  <c r="P223" i="1" s="1"/>
  <c r="J223" i="1"/>
  <c r="E224" i="1"/>
  <c r="E245" i="2" s="1"/>
  <c r="J224" i="1"/>
  <c r="P224" i="1" s="1"/>
  <c r="P245" i="2" s="1"/>
  <c r="E225" i="1"/>
  <c r="E246" i="2" s="1"/>
  <c r="J225" i="1"/>
  <c r="J246" i="2" s="1"/>
  <c r="P225" i="1"/>
  <c r="P246" i="2" s="1"/>
  <c r="E226" i="1"/>
  <c r="P226" i="1" s="1"/>
  <c r="J226" i="1"/>
  <c r="E227" i="1"/>
  <c r="E247" i="2" s="1"/>
  <c r="J227" i="1"/>
  <c r="J247" i="2" s="1"/>
  <c r="E228" i="1"/>
  <c r="E248" i="2" s="1"/>
  <c r="J228" i="1"/>
  <c r="P228" i="1" s="1"/>
  <c r="P248" i="2" s="1"/>
  <c r="E229" i="1"/>
  <c r="J229" i="1"/>
  <c r="P229" i="1"/>
  <c r="E230" i="1"/>
  <c r="E249" i="2" s="1"/>
  <c r="J230" i="1"/>
  <c r="J249" i="2" s="1"/>
  <c r="E231" i="1"/>
  <c r="P231" i="1" s="1"/>
  <c r="J231" i="1"/>
  <c r="E232" i="1"/>
  <c r="J232" i="1"/>
  <c r="P232" i="1" s="1"/>
  <c r="F233" i="1"/>
  <c r="F251" i="2" s="1"/>
  <c r="G233" i="1"/>
  <c r="G251" i="2" s="1"/>
  <c r="H233" i="1"/>
  <c r="I233" i="1"/>
  <c r="I251" i="2" s="1"/>
  <c r="K233" i="1"/>
  <c r="K251" i="2" s="1"/>
  <c r="L233" i="1"/>
  <c r="M233" i="1"/>
  <c r="M251" i="2" s="1"/>
  <c r="N233" i="1"/>
  <c r="N251" i="2" s="1"/>
  <c r="O233" i="1"/>
  <c r="O251" i="2" s="1"/>
  <c r="E234" i="1"/>
  <c r="E233" i="1" s="1"/>
  <c r="E251" i="2" s="1"/>
  <c r="J234" i="1"/>
  <c r="J233" i="1" s="1"/>
  <c r="J251" i="2" s="1"/>
  <c r="P234" i="1"/>
  <c r="P233" i="1" s="1"/>
  <c r="P251" i="2" s="1"/>
  <c r="J235" i="1"/>
  <c r="P235" i="1"/>
  <c r="F236" i="1"/>
  <c r="F255" i="2" s="1"/>
  <c r="F258" i="2" s="1"/>
  <c r="G236" i="1"/>
  <c r="G255" i="2" s="1"/>
  <c r="G258" i="2" s="1"/>
  <c r="H236" i="1"/>
  <c r="I236" i="1"/>
  <c r="I255" i="2" s="1"/>
  <c r="I258" i="2" s="1"/>
  <c r="J236" i="1"/>
  <c r="J255" i="2" s="1"/>
  <c r="J258" i="2" s="1"/>
  <c r="K236" i="1"/>
  <c r="K255" i="2" s="1"/>
  <c r="K258" i="2" s="1"/>
  <c r="L236" i="1"/>
  <c r="M236" i="1"/>
  <c r="M255" i="2" s="1"/>
  <c r="M258" i="2" s="1"/>
  <c r="N236" i="1"/>
  <c r="N255" i="2" s="1"/>
  <c r="N258" i="2" s="1"/>
  <c r="O236" i="1"/>
  <c r="O255" i="2" s="1"/>
  <c r="O258" i="2" s="1"/>
  <c r="J237" i="1"/>
  <c r="P237" i="1"/>
  <c r="E238" i="1"/>
  <c r="E236" i="1" s="1"/>
  <c r="E255" i="2" s="1"/>
  <c r="E258" i="2" s="1"/>
  <c r="J238" i="1"/>
  <c r="E239" i="1"/>
  <c r="P239" i="1" s="1"/>
  <c r="J239" i="1"/>
  <c r="J240" i="1"/>
  <c r="P240" i="1"/>
  <c r="H241" i="1"/>
  <c r="H260" i="2" s="1"/>
  <c r="M252" i="2" l="1"/>
  <c r="M253" i="2"/>
  <c r="I193" i="2"/>
  <c r="I194" i="2"/>
  <c r="M116" i="2"/>
  <c r="M117" i="2" s="1"/>
  <c r="M241" i="1"/>
  <c r="M260" i="2" s="1"/>
  <c r="G252" i="2"/>
  <c r="G253" i="2"/>
  <c r="O252" i="2"/>
  <c r="O253" i="2"/>
  <c r="K252" i="2"/>
  <c r="K253" i="2"/>
  <c r="F252" i="2"/>
  <c r="F253" i="2"/>
  <c r="M194" i="2"/>
  <c r="M193" i="2"/>
  <c r="P118" i="2"/>
  <c r="J252" i="2"/>
  <c r="J253" i="2"/>
  <c r="E252" i="2"/>
  <c r="E253" i="2"/>
  <c r="P252" i="2"/>
  <c r="P253" i="2"/>
  <c r="N252" i="2"/>
  <c r="N253" i="2"/>
  <c r="I252" i="2"/>
  <c r="I253" i="2"/>
  <c r="E192" i="2"/>
  <c r="E175" i="1"/>
  <c r="F193" i="2"/>
  <c r="F194" i="2"/>
  <c r="P123" i="2"/>
  <c r="E102" i="2"/>
  <c r="E119" i="2"/>
  <c r="E98" i="2"/>
  <c r="E104" i="2"/>
  <c r="E198" i="2"/>
  <c r="P151" i="2"/>
  <c r="N121" i="2"/>
  <c r="N123" i="2"/>
  <c r="J121" i="2"/>
  <c r="J123" i="2"/>
  <c r="F121" i="2"/>
  <c r="F123" i="2"/>
  <c r="G241" i="1"/>
  <c r="G260" i="2" s="1"/>
  <c r="P238" i="1"/>
  <c r="P236" i="1" s="1"/>
  <c r="P255" i="2" s="1"/>
  <c r="P258" i="2" s="1"/>
  <c r="P230" i="1"/>
  <c r="P222" i="1"/>
  <c r="P244" i="2" s="1"/>
  <c r="P214" i="1"/>
  <c r="P239" i="2" s="1"/>
  <c r="P210" i="1"/>
  <c r="P235" i="2" s="1"/>
  <c r="P204" i="1"/>
  <c r="P230" i="2" s="1"/>
  <c r="P195" i="1"/>
  <c r="P221" i="2" s="1"/>
  <c r="P191" i="1"/>
  <c r="P217" i="2" s="1"/>
  <c r="J185" i="1"/>
  <c r="J209" i="2" s="1"/>
  <c r="J210" i="2" s="1"/>
  <c r="P183" i="1"/>
  <c r="P205" i="2" s="1"/>
  <c r="P179" i="1"/>
  <c r="P201" i="2" s="1"/>
  <c r="P166" i="1"/>
  <c r="P156" i="2" s="1"/>
  <c r="P157" i="2" s="1"/>
  <c r="P162" i="1"/>
  <c r="P190" i="2" s="1"/>
  <c r="P156" i="1"/>
  <c r="P184" i="2" s="1"/>
  <c r="P152" i="1"/>
  <c r="P147" i="2" s="1"/>
  <c r="P148" i="2" s="1"/>
  <c r="P147" i="1"/>
  <c r="J160" i="2"/>
  <c r="J162" i="2"/>
  <c r="J149" i="2"/>
  <c r="J151" i="2"/>
  <c r="O99" i="1"/>
  <c r="O116" i="2" s="1"/>
  <c r="O117" i="2" s="1"/>
  <c r="K99" i="1"/>
  <c r="K116" i="2" s="1"/>
  <c r="K117" i="2" s="1"/>
  <c r="P93" i="1"/>
  <c r="P94" i="2" s="1"/>
  <c r="P90" i="1"/>
  <c r="P91" i="2" s="1"/>
  <c r="P81" i="1"/>
  <c r="P83" i="2" s="1"/>
  <c r="P78" i="1"/>
  <c r="P81" i="2" s="1"/>
  <c r="P75" i="1"/>
  <c r="P78" i="2" s="1"/>
  <c r="P72" i="1"/>
  <c r="P75" i="2" s="1"/>
  <c r="J69" i="1"/>
  <c r="J72" i="2" s="1"/>
  <c r="J73" i="2" s="1"/>
  <c r="P66" i="1"/>
  <c r="P70" i="2" s="1"/>
  <c r="J58" i="1"/>
  <c r="J61" i="2" s="1"/>
  <c r="J62" i="2" s="1"/>
  <c r="P55" i="1"/>
  <c r="P58" i="2" s="1"/>
  <c r="P51" i="1"/>
  <c r="P54" i="2" s="1"/>
  <c r="P49" i="1"/>
  <c r="P52" i="2" s="1"/>
  <c r="P46" i="1"/>
  <c r="P49" i="2" s="1"/>
  <c r="E43" i="1"/>
  <c r="E42" i="1"/>
  <c r="P32" i="1"/>
  <c r="P32" i="2" s="1"/>
  <c r="P25" i="1"/>
  <c r="P28" i="2" s="1"/>
  <c r="P21" i="1"/>
  <c r="P21" i="2" s="1"/>
  <c r="P17" i="1"/>
  <c r="P17" i="2" s="1"/>
  <c r="J15" i="1"/>
  <c r="J223" i="2"/>
  <c r="I196" i="2"/>
  <c r="I197" i="2" s="1"/>
  <c r="J182" i="2"/>
  <c r="H138" i="2"/>
  <c r="H136" i="2"/>
  <c r="E136" i="2"/>
  <c r="E138" i="2"/>
  <c r="L99" i="1"/>
  <c r="P227" i="1"/>
  <c r="P247" i="2" s="1"/>
  <c r="P211" i="1"/>
  <c r="P236" i="2" s="1"/>
  <c r="J209" i="1"/>
  <c r="J233" i="2" s="1"/>
  <c r="J234" i="2" s="1"/>
  <c r="P205" i="1"/>
  <c r="P231" i="2" s="1"/>
  <c r="J203" i="1"/>
  <c r="J228" i="2" s="1"/>
  <c r="J229" i="2" s="1"/>
  <c r="P200" i="1"/>
  <c r="P225" i="2" s="1"/>
  <c r="P196" i="1"/>
  <c r="P222" i="2" s="1"/>
  <c r="P192" i="1"/>
  <c r="P218" i="2" s="1"/>
  <c r="P188" i="1"/>
  <c r="P214" i="2" s="1"/>
  <c r="P213" i="2" s="1"/>
  <c r="E185" i="1"/>
  <c r="E209" i="2" s="1"/>
  <c r="E210" i="2" s="1"/>
  <c r="L193" i="2"/>
  <c r="L194" i="2"/>
  <c r="H193" i="2"/>
  <c r="H194" i="2"/>
  <c r="J170" i="1"/>
  <c r="P145" i="1"/>
  <c r="P145" i="2" s="1"/>
  <c r="P146" i="2" s="1"/>
  <c r="P141" i="1"/>
  <c r="P175" i="2" s="1"/>
  <c r="P176" i="2" s="1"/>
  <c r="P137" i="1"/>
  <c r="P171" i="2" s="1"/>
  <c r="P172" i="2" s="1"/>
  <c r="P133" i="1"/>
  <c r="P167" i="2" s="1"/>
  <c r="P168" i="2" s="1"/>
  <c r="P129" i="1"/>
  <c r="P163" i="2" s="1"/>
  <c r="P164" i="2" s="1"/>
  <c r="E160" i="2"/>
  <c r="E162" i="2"/>
  <c r="P125" i="1"/>
  <c r="P143" i="2" s="1"/>
  <c r="P144" i="2" s="1"/>
  <c r="P121" i="1"/>
  <c r="P154" i="2" s="1"/>
  <c r="P155" i="2" s="1"/>
  <c r="P117" i="1"/>
  <c r="P152" i="2" s="1"/>
  <c r="P153" i="2" s="1"/>
  <c r="P113" i="1"/>
  <c r="P126" i="2" s="1"/>
  <c r="P127" i="2" s="1"/>
  <c r="P109" i="1"/>
  <c r="P124" i="2" s="1"/>
  <c r="P125" i="2" s="1"/>
  <c r="E149" i="2"/>
  <c r="E151" i="2"/>
  <c r="P105" i="1"/>
  <c r="P137" i="2" s="1"/>
  <c r="E121" i="2"/>
  <c r="E123" i="2"/>
  <c r="P101" i="1"/>
  <c r="P119" i="2" s="1"/>
  <c r="N99" i="1"/>
  <c r="N116" i="2" s="1"/>
  <c r="N117" i="2" s="1"/>
  <c r="J99" i="1"/>
  <c r="J116" i="2" s="1"/>
  <c r="J117" i="2" s="1"/>
  <c r="P97" i="1"/>
  <c r="P104" i="2" s="1"/>
  <c r="E97" i="2"/>
  <c r="E103" i="2"/>
  <c r="P94" i="1"/>
  <c r="P95" i="2" s="1"/>
  <c r="P91" i="1"/>
  <c r="P92" i="2" s="1"/>
  <c r="P82" i="1"/>
  <c r="P84" i="2" s="1"/>
  <c r="P79" i="1"/>
  <c r="P76" i="1"/>
  <c r="P73" i="1"/>
  <c r="E69" i="1"/>
  <c r="P63" i="1"/>
  <c r="P67" i="2" s="1"/>
  <c r="E58" i="1"/>
  <c r="P56" i="1"/>
  <c r="P59" i="2" s="1"/>
  <c r="P52" i="1"/>
  <c r="P55" i="2" s="1"/>
  <c r="P43" i="1"/>
  <c r="P41" i="1"/>
  <c r="P44" i="2" s="1"/>
  <c r="P26" i="1"/>
  <c r="P29" i="2" s="1"/>
  <c r="P22" i="1"/>
  <c r="P24" i="2" s="1"/>
  <c r="E15" i="1"/>
  <c r="J248" i="2"/>
  <c r="J245" i="2"/>
  <c r="J241" i="2"/>
  <c r="J237" i="2"/>
  <c r="N193" i="2"/>
  <c r="N194" i="2"/>
  <c r="J172" i="1"/>
  <c r="J192" i="2" s="1"/>
  <c r="P160" i="2"/>
  <c r="P162" i="2"/>
  <c r="J42" i="1"/>
  <c r="J45" i="2" s="1"/>
  <c r="J46" i="2" s="1"/>
  <c r="F241" i="1"/>
  <c r="P215" i="1"/>
  <c r="P240" i="2" s="1"/>
  <c r="E209" i="1"/>
  <c r="E233" i="2" s="1"/>
  <c r="E234" i="2" s="1"/>
  <c r="E203" i="1"/>
  <c r="P193" i="1"/>
  <c r="P219" i="2" s="1"/>
  <c r="P185" i="1"/>
  <c r="P209" i="2" s="1"/>
  <c r="P210" i="2" s="1"/>
  <c r="P181" i="1"/>
  <c r="P203" i="2" s="1"/>
  <c r="P177" i="1"/>
  <c r="P199" i="2" s="1"/>
  <c r="J175" i="1"/>
  <c r="J196" i="2" s="1"/>
  <c r="J197" i="2" s="1"/>
  <c r="O193" i="2"/>
  <c r="O194" i="2"/>
  <c r="K193" i="2"/>
  <c r="K194" i="2"/>
  <c r="G193" i="2"/>
  <c r="G194" i="2"/>
  <c r="P168" i="1"/>
  <c r="P158" i="2" s="1"/>
  <c r="P159" i="2" s="1"/>
  <c r="P164" i="1"/>
  <c r="P179" i="2" s="1"/>
  <c r="P180" i="2" s="1"/>
  <c r="P160" i="1"/>
  <c r="P188" i="2" s="1"/>
  <c r="P157" i="1"/>
  <c r="P185" i="2" s="1"/>
  <c r="P148" i="1"/>
  <c r="J136" i="2"/>
  <c r="J138" i="2"/>
  <c r="P102" i="1"/>
  <c r="P120" i="2" s="1"/>
  <c r="E101" i="2"/>
  <c r="E118" i="2"/>
  <c r="E99" i="1"/>
  <c r="P95" i="1"/>
  <c r="P102" i="2" s="1"/>
  <c r="P89" i="1"/>
  <c r="P90" i="2" s="1"/>
  <c r="P86" i="1"/>
  <c r="P87" i="2" s="1"/>
  <c r="P70" i="1"/>
  <c r="P68" i="1"/>
  <c r="P71" i="2" s="1"/>
  <c r="P57" i="1"/>
  <c r="P60" i="2" s="1"/>
  <c r="P53" i="1"/>
  <c r="P56" i="2" s="1"/>
  <c r="P50" i="1"/>
  <c r="P53" i="2" s="1"/>
  <c r="P44" i="1"/>
  <c r="P47" i="2" s="1"/>
  <c r="P38" i="1"/>
  <c r="P38" i="2" s="1"/>
  <c r="P36" i="1"/>
  <c r="P36" i="2" s="1"/>
  <c r="P33" i="1"/>
  <c r="P33" i="2" s="1"/>
  <c r="P31" i="1"/>
  <c r="P35" i="2" s="1"/>
  <c r="P27" i="1"/>
  <c r="P30" i="2" s="1"/>
  <c r="P23" i="1"/>
  <c r="P25" i="2" s="1"/>
  <c r="N160" i="2"/>
  <c r="H149" i="2"/>
  <c r="I121" i="2"/>
  <c r="L121" i="2"/>
  <c r="H121" i="2"/>
  <c r="O121" i="2"/>
  <c r="K121" i="2"/>
  <c r="G121" i="2"/>
  <c r="E100" i="2" l="1"/>
  <c r="E116" i="2"/>
  <c r="E117" i="2" s="1"/>
  <c r="P136" i="2"/>
  <c r="P138" i="2"/>
  <c r="E196" i="2"/>
  <c r="E197" i="2" s="1"/>
  <c r="P175" i="1"/>
  <c r="P196" i="2" s="1"/>
  <c r="P197" i="2" s="1"/>
  <c r="E241" i="1"/>
  <c r="F260" i="2"/>
  <c r="J193" i="2"/>
  <c r="J194" i="2"/>
  <c r="P23" i="2"/>
  <c r="E72" i="2"/>
  <c r="E73" i="2" s="1"/>
  <c r="P69" i="1"/>
  <c r="P72" i="2" s="1"/>
  <c r="P73" i="2" s="1"/>
  <c r="P121" i="2"/>
  <c r="P172" i="1"/>
  <c r="P192" i="2" s="1"/>
  <c r="P99" i="1"/>
  <c r="P116" i="2" s="1"/>
  <c r="P117" i="2" s="1"/>
  <c r="P149" i="2"/>
  <c r="E228" i="2"/>
  <c r="E229" i="2" s="1"/>
  <c r="P203" i="1"/>
  <c r="P228" i="2" s="1"/>
  <c r="P229" i="2" s="1"/>
  <c r="N241" i="1"/>
  <c r="N260" i="2" s="1"/>
  <c r="K241" i="1"/>
  <c r="K260" i="2" s="1"/>
  <c r="E193" i="2"/>
  <c r="E194" i="2"/>
  <c r="E14" i="2"/>
  <c r="E15" i="2" s="1"/>
  <c r="P15" i="1"/>
  <c r="P14" i="2" s="1"/>
  <c r="P15" i="2" s="1"/>
  <c r="E45" i="2"/>
  <c r="E46" i="2" s="1"/>
  <c r="P42" i="1"/>
  <c r="P45" i="2" s="1"/>
  <c r="P46" i="2" s="1"/>
  <c r="E61" i="2"/>
  <c r="E62" i="2" s="1"/>
  <c r="P58" i="1"/>
  <c r="P61" i="2" s="1"/>
  <c r="P62" i="2" s="1"/>
  <c r="J191" i="2"/>
  <c r="P170" i="1"/>
  <c r="P191" i="2" s="1"/>
  <c r="L116" i="2"/>
  <c r="L117" i="2" s="1"/>
  <c r="L241" i="1"/>
  <c r="L260" i="2" s="1"/>
  <c r="J14" i="2"/>
  <c r="J15" i="2" s="1"/>
  <c r="J241" i="1"/>
  <c r="J260" i="2" s="1"/>
  <c r="P209" i="1"/>
  <c r="P233" i="2" s="1"/>
  <c r="P234" i="2" s="1"/>
  <c r="P249" i="2"/>
  <c r="O241" i="1"/>
  <c r="O260" i="2" s="1"/>
  <c r="P193" i="2" l="1"/>
  <c r="P194" i="2"/>
  <c r="E260" i="2"/>
  <c r="P241" i="1"/>
  <c r="P260" i="2" s="1"/>
</calcChain>
</file>

<file path=xl/sharedStrings.xml><?xml version="1.0" encoding="utf-8"?>
<sst xmlns="http://schemas.openxmlformats.org/spreadsheetml/2006/main" count="1077" uniqueCount="457">
  <si>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</si>
  <si>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090205</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</si>
  <si>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t>
  </si>
  <si>
    <t>090207</t>
  </si>
  <si>
    <t>1070</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</si>
  <si>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</si>
  <si>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</si>
  <si>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</si>
  <si>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</si>
  <si>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</si>
  <si>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</si>
  <si>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</si>
  <si>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</si>
  <si>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</si>
  <si>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090214</t>
  </si>
  <si>
    <t>Пільги окремим категоріям громадян з послуг зв`язку</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</si>
  <si>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</si>
  <si>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 xml:space="preserve">Міський голова </t>
  </si>
  <si>
    <t>090215</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</si>
  <si>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</si>
  <si>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090216</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</si>
  <si>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</si>
  <si>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090302</t>
  </si>
  <si>
    <t>Допомога в зв"язку з вагітністю та пологами</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</si>
  <si>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</si>
  <si>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090303</t>
  </si>
  <si>
    <t>Допомога до досягнення дитиною трирічного віку</t>
  </si>
  <si>
    <t>090304</t>
  </si>
  <si>
    <t>Допомога при народженні дитини</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</si>
  <si>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</si>
  <si>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</si>
  <si>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</si>
  <si>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</si>
  <si>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</si>
  <si>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</si>
  <si>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</si>
  <si>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</si>
  <si>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</si>
  <si>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</si>
  <si>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</si>
  <si>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1060</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</si>
  <si>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</si>
  <si>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</si>
  <si>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</si>
  <si>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</si>
  <si>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</si>
  <si>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090413</t>
  </si>
  <si>
    <t>1010</t>
  </si>
  <si>
    <t>Допомога на догляд за інвалідом I чи II групи внаслідок психічного розладу </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</si>
  <si>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</si>
  <si>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</si>
  <si>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090416</t>
  </si>
  <si>
    <t>Інші видатки на соціальний захист ветеранів війни та праці</t>
  </si>
  <si>
    <t>Програми і заходи центрів соціальних служб для сім'ї, дітей та молоді</t>
  </si>
  <si>
    <t>091106</t>
  </si>
  <si>
    <t>091204</t>
  </si>
  <si>
    <t>1020</t>
  </si>
  <si>
    <t>Територіальні центри соціального обслуговування (надання соціальних послуг)</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</si>
  <si>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</si>
  <si>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</si>
  <si>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</si>
  <si>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Центри соціальної реабілітації дітей – інвалідів; центри професійної реабілітації інвалідів</t>
  </si>
  <si>
    <t>091300</t>
  </si>
  <si>
    <t>Державна соціальна допомога інвалідам з дитинства та дітям-інвалідам</t>
  </si>
  <si>
    <t>у т.ч.</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</si>
  <si>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</si>
  <si>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залізничному транспорті </t>
  </si>
  <si>
    <t>250404</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</si>
  <si>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</si>
  <si>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20</t>
  </si>
  <si>
    <t>Служба у справах дітей Мелітопольської міської ради Запорізької області</t>
  </si>
  <si>
    <t>090802</t>
  </si>
  <si>
    <t>Інші прогарми соціального захисту дітей</t>
  </si>
  <si>
    <t>24</t>
  </si>
  <si>
    <t>Відділ культури Мелітопольської міської ради Запорізької області</t>
  </si>
  <si>
    <t>0824</t>
  </si>
  <si>
    <t xml:space="preserve">Бібліотеки </t>
  </si>
  <si>
    <t xml:space="preserve">Музеї і виставки </t>
  </si>
  <si>
    <t>0828</t>
  </si>
  <si>
    <t>Палаци i будинки культури, клуби та iншi заклади клубного типу</t>
  </si>
  <si>
    <t>Школи естетичного виховання дітей</t>
  </si>
  <si>
    <t>0829</t>
  </si>
  <si>
    <t xml:space="preserve">Інші культурно-освітні заклади та заходи </t>
  </si>
  <si>
    <t>40</t>
  </si>
  <si>
    <t>Управління житлово-комунального господарства Мелітопольської міської ради Запорізької області</t>
  </si>
  <si>
    <t>Капiтальний ремонт житлового фонду мiсцевих органiв влади</t>
  </si>
  <si>
    <t>100201</t>
  </si>
  <si>
    <t>Теплові мережі</t>
  </si>
  <si>
    <t>100202</t>
  </si>
  <si>
    <t>Водопровідно-каналізаційне господарство</t>
  </si>
  <si>
    <t>0620</t>
  </si>
  <si>
    <t>Благоустрiй мiст, сіл, селищ</t>
  </si>
  <si>
    <t>100209</t>
  </si>
  <si>
    <t>Заходи пов"язані з поліпшенням питної води</t>
  </si>
  <si>
    <t>100301</t>
  </si>
  <si>
    <t>Збір та вивезення сміття і відходів, експлуатація каналізаційних систем</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</si>
  <si>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</si>
  <si>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</si>
  <si>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</si>
  <si>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0456</t>
  </si>
  <si>
    <t>Видатки на проведення робіт, пов`язаних із будiвництвом, реконструкцiєю, ремонтом та утриманням автомобiльних дорiг</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</si>
  <si>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</si>
  <si>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45</t>
  </si>
  <si>
    <t xml:space="preserve">Управління комунальною власністю Мелітопольської міської ради </t>
  </si>
  <si>
    <t>47</t>
  </si>
  <si>
    <t>Відділ капітального будівництва Мелітопольської міської ради Запорізької області</t>
  </si>
  <si>
    <t>Вечiрнi (змiннi) школи</t>
  </si>
  <si>
    <t>100102</t>
  </si>
  <si>
    <t>Найменування
згідно з типовою відомчою/типовою програмною/тимчасовою класифікацією видатків та кредитування місцевого бюджету</t>
  </si>
  <si>
    <t>100203</t>
  </si>
  <si>
    <t>110201</t>
  </si>
  <si>
    <t>110202</t>
  </si>
  <si>
    <t>110204</t>
  </si>
  <si>
    <t>110205</t>
  </si>
  <si>
    <t>130110</t>
  </si>
  <si>
    <t>Капітальні вкладення</t>
  </si>
  <si>
    <t>170703</t>
  </si>
  <si>
    <t>за рахунок субвенціїї з обласного бюджету</t>
  </si>
  <si>
    <t>75</t>
  </si>
  <si>
    <t>Фінансове управління Мелітопольської міської ради Запорізької області</t>
  </si>
  <si>
    <t>230000</t>
  </si>
  <si>
    <t>Обслуговування внутрішнього боргу</t>
  </si>
  <si>
    <t>76</t>
  </si>
  <si>
    <t>250306</t>
  </si>
  <si>
    <t>Кошти, що передаються із загального фонду бюджету до бюджету розвитку (спеціального фонду)</t>
  </si>
  <si>
    <t>Субвенція з місцевого бюджету держ.бюджету на виконання програм соціально-економічного та культурного розвитку регіонів</t>
  </si>
  <si>
    <t>Резервний фонд</t>
  </si>
  <si>
    <t>250380</t>
  </si>
  <si>
    <t>Інші субвенції</t>
  </si>
  <si>
    <t>РАЗОМ ВИДАТКІВ</t>
  </si>
  <si>
    <t>Я.В.Чабан</t>
  </si>
  <si>
    <t>С.А. Мінько</t>
  </si>
  <si>
    <t xml:space="preserve"> Додаток №3-1  </t>
  </si>
  <si>
    <t>Про _________бюджет  на 20__ рік</t>
  </si>
  <si>
    <t>Код програмної класифікації видатків та кредитування місцевих бюджетів (КПКВК)</t>
  </si>
  <si>
    <t>Код тимчасової класифікації видатків та кредитування місцевого бюджету (КТКВК)</t>
  </si>
  <si>
    <t>Найменування</t>
  </si>
  <si>
    <t>2</t>
  </si>
  <si>
    <t>15=4+9</t>
  </si>
  <si>
    <t>0300000</t>
  </si>
  <si>
    <t>0310000</t>
  </si>
  <si>
    <t>0310180</t>
  </si>
  <si>
    <t>Керівництво і управління виконавчим комітетом місцевої ради</t>
  </si>
  <si>
    <t>0313400</t>
  </si>
  <si>
    <t>0313202</t>
  </si>
  <si>
    <t>Надання фінансової підтримки громадським організаціям інвалідів і ветеранів, діяльністьяких має соціальну спрямованість</t>
  </si>
  <si>
    <t>0316010</t>
  </si>
  <si>
    <t>Забезпечення надійного та безперебійного функціонування житлово-експлуатаційного господарства</t>
  </si>
  <si>
    <t>0317210</t>
  </si>
  <si>
    <t>Підтримка засобів масової інформації</t>
  </si>
  <si>
    <t>0317211</t>
  </si>
  <si>
    <t>Сприяння діяльності телебачення і радіомовлення</t>
  </si>
  <si>
    <t>0317212</t>
  </si>
  <si>
    <t>120201</t>
  </si>
  <si>
    <t>Підтримка періодичних видань (газет та журналів)</t>
  </si>
  <si>
    <t>0316080</t>
  </si>
  <si>
    <t>0316430</t>
  </si>
  <si>
    <t>0317310</t>
  </si>
  <si>
    <t>Проведення заходів із землеустрою</t>
  </si>
  <si>
    <t>0317440</t>
  </si>
  <si>
    <t>Сприяння розвитку малого та середнього підприємництва</t>
  </si>
  <si>
    <t>0317460</t>
  </si>
  <si>
    <t>Внески до статутного капіталу суб"єктів господарювання</t>
  </si>
  <si>
    <t>0317630</t>
  </si>
  <si>
    <t>0317700</t>
  </si>
  <si>
    <t>0317810</t>
  </si>
  <si>
    <t>0317612</t>
  </si>
  <si>
    <t>0319110</t>
  </si>
  <si>
    <t>0319230</t>
  </si>
  <si>
    <t>Цільовий фонд, утворений виконавчим комітетом Мелітопольської міської ради</t>
  </si>
  <si>
    <t>0318021</t>
  </si>
  <si>
    <t>у т.ч. за рахунок іншої субвенції</t>
  </si>
  <si>
    <t>0318080</t>
  </si>
  <si>
    <t>Охорона - громадський порядок</t>
  </si>
  <si>
    <t>0318090</t>
  </si>
  <si>
    <t>Програма заходів по розробці Генерального плану м. Мелітополя</t>
  </si>
  <si>
    <t>0318100</t>
  </si>
  <si>
    <t>Заходи щодо інвестиційної привабливості міста Мелітополя</t>
  </si>
  <si>
    <t>0318600</t>
  </si>
  <si>
    <t>Керівництво та управління у сфері освіти</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</si>
  <si>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</si>
  <si>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</si>
  <si>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 xml:space="preserve"> за рахунок освітньої субвенції з державного бюджету місцевим бюджетам</t>
  </si>
  <si>
    <t>Надання загальної середньої освіти вечірніми (змінними) школами</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</si>
  <si>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</si>
  <si>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позашкiльними закладами освiти, заходи iз позашкiльної роботи з дiтьми</t>
  </si>
  <si>
    <t xml:space="preserve">Методичне забезпечення діяльності навчальних закладів та інші заходи в галузі освіти </t>
  </si>
  <si>
    <t>Централiзоване ведення бухгалтерського обліку</t>
  </si>
  <si>
    <t>Здійснення централiзованого господарського обслуговування</t>
  </si>
  <si>
    <t xml:space="preserve">Утримання інших закладів освіти </t>
  </si>
  <si>
    <t>Надання допомоги дітям-сиротам та дітям, позбавленим батьківського піклування, яким виповнюється 18 років</t>
  </si>
  <si>
    <t>Управління у справах сім"ї, молоді та спорту Мелітопольської міської ради Запорізької області</t>
  </si>
  <si>
    <t>Керівництво і управління з питань сім"ї, дітей, молоді, фізичної культури та спорту</t>
  </si>
  <si>
    <t>Заходи державної політики з питань молоді</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</si>
  <si>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</si>
  <si>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Проведення навчально-тренувальних зборів і змагань з олімпійських видів спорту</t>
  </si>
  <si>
    <t>Утримання та навчально-тренувальна робота комунальних дитячо-юнацьких спортивних шкіл</t>
  </si>
  <si>
    <t>Фінансова підтримка комунальних спортивних споруд</t>
  </si>
  <si>
    <t>Відділ охорони здоров'я Мелітопольської міської ради Запорізької області</t>
  </si>
  <si>
    <t>Керівництво і управління у галузі "Охорона здоров"я"</t>
  </si>
  <si>
    <t>Багатопрофільна стаціонарна медична допомога населенню</t>
  </si>
  <si>
    <t>за рахунок медичної субвенції з державного бюджету місцевим бюджетам</t>
  </si>
  <si>
    <t>Багатопрофільна медична допомога населенню, що надається територіальними медичними об'єднаннями</t>
  </si>
  <si>
    <t>Лікарсько-акушерська допомога вагітним, породіллям та новонародженим</t>
  </si>
  <si>
    <t>Надання швидкої та невідкладної медичної допомоги населенню</t>
  </si>
  <si>
    <t>Амбулаторно-поліклінічна допомога населенню</t>
  </si>
  <si>
    <t>Спеціалізована амбулаторно-поліклінічна допомога населенню</t>
  </si>
  <si>
    <t>Надання стоматологічної допомоги населенню</t>
  </si>
  <si>
    <t>Інформаційно-методичне та просвітницьке забезпечення в галузі охорони здоров"я</t>
  </si>
  <si>
    <t>Первинна медична допомога населенню</t>
  </si>
  <si>
    <t>Інші заходи в галузі охорони здоров"я</t>
  </si>
  <si>
    <t>Нефрологія</t>
  </si>
  <si>
    <t>Медична допомога ветеранів війни та прирівняних до них (стаціонарне та амбулаторне лікування)</t>
  </si>
  <si>
    <t>Медикаментозне забезпечення дітей-інвалідів</t>
  </si>
  <si>
    <t>Фенілкетонурія</t>
  </si>
  <si>
    <t>Медична допомога мешканцям прилеглих сільських районів</t>
  </si>
  <si>
    <t>Малятко</t>
  </si>
  <si>
    <t>Служби технiчного нагляду за будiвництвом та капiтальним ремонтом</t>
  </si>
  <si>
    <t>Програма і централізовані заходи з імунопрофілактики</t>
  </si>
  <si>
    <t>Комунальна установа "ТМО "Багатопрофільна лікарня інтенсивних методів лікування та ШМД" Мелітопольської міської ради Запорізької області</t>
  </si>
  <si>
    <t>Комунальна установа "Мелітопольський міський пологовий будинок" Мелітопольської міської ради Запорізької області</t>
  </si>
  <si>
    <t>Комунальна установа "Мелітопольська міська станція швидкої медичної допомоги" Мелітопольської міської ради Запорізької області</t>
  </si>
  <si>
    <t>Комунальна установа "Мелітопольська міська стоматологічна поліклініка" Мелітопольської міської ради Запорізької області</t>
  </si>
  <si>
    <t>Управління праці та соціального захисту населення  Мелітопольської міської ради Запорізької області</t>
  </si>
  <si>
    <t>Керівництво і управління у сфері соціального захисту населення у місті Мелітополь</t>
  </si>
  <si>
    <t>Забезпечення належних умов для виховання та розвитку дітей-сиріт і дітей, позбавлених батьківського піклування, в дитячих будинках сімейного типу та прийомних сім"ях</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</si>
  <si>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</si>
  <si>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</si>
  <si>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</si>
  <si>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</si>
  <si>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</si>
  <si>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Надання субсидій населенню для відшкодування витрат на оплату житлово-комунальних послуг</t>
  </si>
  <si>
    <t>Надання пільг та субсидій населенню на придбання твердого та рідкого пічного побутового палива і скрапленого газу</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</si>
  <si>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</si>
  <si>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</si>
  <si>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</si>
  <si>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Надання субсидій населенню для відшкодування витрат на придбання твердого та рідкого пічного побутового палива і скрапленого газу</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</si>
  <si>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</si>
  <si>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вивезенняпобутового сміття та рідких нечистот) та компенсації за пільговий проїзд окремих категорій громадян</t>
  </si>
  <si>
    <t xml:space="preserve">Надання інших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</si>
  <si>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</si>
  <si>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пільг окремим категоріям громадян з послуг зв`язку</t>
  </si>
  <si>
    <t>170102</t>
  </si>
  <si>
    <t>170302</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</si>
  <si>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</si>
  <si>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</si>
  <si>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</si>
  <si>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</si>
  <si>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</si>
  <si>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</si>
  <si>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</si>
  <si>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</si>
  <si>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 xml:space="preserve">Начальник фінансового управління Мелітопольської міської ради </t>
  </si>
  <si>
    <t>Надання допомоги на догляд за інвалідом I чи II групи внаслідок психічного розладу </t>
  </si>
  <si>
    <t>Надання державної соціальної допомоги інвалідам з дитинства та дітям-інвалідам</t>
  </si>
  <si>
    <t>Надання  допомоги на поховання  деяких  категорій  осіб виконвцю  волевиявлення або особі, яка зобов"язалася поховати померлого</t>
  </si>
  <si>
    <t>Центри соціальних служб для сім"ї, дітей та молоді</t>
  </si>
  <si>
    <t>Забезпечення соціальними послугами за місцем проживання громадян, які не здатні до самообслуговування у зв"язку з похілим віком, хворобою, інвалідністю</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</si>
  <si>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</si>
  <si>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реабілітаційних послуг інвалідам та дітям-інвалідам</t>
  </si>
  <si>
    <t>Керівництво і управлінняу сфері соціального захисту дітей</t>
  </si>
  <si>
    <t>Відділ культури Мелітопольської міської ради</t>
  </si>
  <si>
    <t>Керівництво і управління у сфері культури</t>
  </si>
  <si>
    <t>Інші культурно-освітні заклади та заходи</t>
  </si>
  <si>
    <t>Реалізація культурно-масових заходів</t>
  </si>
  <si>
    <t>Розвиток діяльності національно-культурних товариств м.Мелітополя на 2012 рік</t>
  </si>
  <si>
    <t>Розвиток духової музики в м. Мелітополі</t>
  </si>
  <si>
    <t>Управління комунального господарства Мелітопольської міської ради Запорізької області</t>
  </si>
  <si>
    <t>Керівництво і управління у сфері комунального господарства у місті Мелітополі</t>
  </si>
  <si>
    <t>100103</t>
  </si>
  <si>
    <t>Капітальний ремонт об"єктів житлового господарства</t>
  </si>
  <si>
    <t xml:space="preserve">Капiтальний ремонт житлового фонду </t>
  </si>
  <si>
    <t>Забезпечення функціонування водопровідно-каналізаційного господарства</t>
  </si>
  <si>
    <t>Благоустрiй мiста</t>
  </si>
  <si>
    <t>Забезпечення збору та вивезення сміття і відходів, надійної та безперебійної експлуатації каналізаційних систем</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</si>
  <si>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</si>
  <si>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</si>
  <si>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</si>
  <si>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Утримання та розвиток інфраструктури доріг</t>
  </si>
  <si>
    <t>Керівництво і управління комунальною власністю</t>
  </si>
  <si>
    <t>Керівництво і управління в будівництві м. Мелітополя</t>
  </si>
  <si>
    <t>Реалізація заходів щодо інвестиційного розвитку території</t>
  </si>
  <si>
    <t>Керівництво і управління у сфері фінансів</t>
  </si>
  <si>
    <t>250102</t>
  </si>
  <si>
    <t>7618801</t>
  </si>
  <si>
    <t>Я.В. Чабан</t>
  </si>
  <si>
    <t xml:space="preserve"> Додаток №3  </t>
  </si>
  <si>
    <t>до рішення ___сесії Мелітопольської міської ради Запорізької області__VI__скликання</t>
  </si>
  <si>
    <t>від «_____»_________ №____</t>
  </si>
  <si>
    <t>Про __________бюджет  на 20__ рік</t>
  </si>
  <si>
    <t>Розподіл видатків бюджету м. Мелітополя на _2015_ рік</t>
  </si>
  <si>
    <t>(грн.)</t>
  </si>
  <si>
    <t>Код програмної класифікації видатків та кредитування місцевого бюджету1</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</si>
  <si>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</si>
  <si>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</si>
  <si>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Загальний фонд</t>
  </si>
  <si>
    <t>Спеціальний фонд</t>
  </si>
  <si>
    <t>Разом</t>
  </si>
  <si>
    <t>Всього</t>
  </si>
  <si>
    <t>видатки споживання</t>
  </si>
  <si>
    <t>з  них</t>
  </si>
  <si>
    <t>видатки розвитку</t>
  </si>
  <si>
    <r>
      <t>Всього</t>
    </r>
    <r>
      <rPr>
        <sz val="9"/>
        <rFont val="Times New Roman"/>
        <family val="1"/>
        <charset val="204"/>
      </rPr>
      <t xml:space="preserve"> </t>
    </r>
  </si>
  <si>
    <t>оплата праці</t>
  </si>
  <si>
    <t>комунальні послуги та енергоносії</t>
  </si>
  <si>
    <t>бюджет розвитку</t>
  </si>
  <si>
    <t>13=5+10</t>
  </si>
  <si>
    <t>03</t>
  </si>
  <si>
    <t>Виконавчий комітет Мелітопольської міської ради Запорізької області</t>
  </si>
  <si>
    <t>010116</t>
  </si>
  <si>
    <t>0111</t>
  </si>
  <si>
    <t xml:space="preserve">  Органи місцевого самоврядування</t>
  </si>
  <si>
    <t>090412</t>
  </si>
  <si>
    <t>1090</t>
  </si>
  <si>
    <t>Інші видатки на соціальний захист населення</t>
  </si>
  <si>
    <t>091101</t>
  </si>
  <si>
    <t>Утримання центрів соціальних служб для сім"ї, дітей та молоді</t>
  </si>
  <si>
    <t>091102</t>
  </si>
  <si>
    <t>Програми і заходи цетрів соціальних служб для сім"ї, дітей та молоді</t>
  </si>
  <si>
    <t>091209</t>
  </si>
  <si>
    <t>1030</t>
  </si>
  <si>
    <t xml:space="preserve">Фінансова підтримка громадських організацій інвалідів і ветеранів </t>
  </si>
  <si>
    <t>100101</t>
  </si>
  <si>
    <t>0610</t>
  </si>
  <si>
    <t>Житлово-експлуатаційне господарство</t>
  </si>
  <si>
    <t>120100</t>
  </si>
  <si>
    <t>0830</t>
  </si>
  <si>
    <t>Телебачення і радіомовлення</t>
  </si>
  <si>
    <t>Періодичні видання (газети та журнали)</t>
  </si>
  <si>
    <t>150202</t>
  </si>
  <si>
    <t>0443</t>
  </si>
  <si>
    <t>Розробка схем та проектних рішень масового застосування</t>
  </si>
  <si>
    <t>160101</t>
  </si>
  <si>
    <t>0421</t>
  </si>
  <si>
    <t>Землеустрій</t>
  </si>
  <si>
    <t>170103</t>
  </si>
  <si>
    <t>Інші заходи у сфері автомобільного транспорту</t>
  </si>
  <si>
    <t>180404</t>
  </si>
  <si>
    <t>Підтримка малого і середнього підприємництва</t>
  </si>
  <si>
    <t>180409</t>
  </si>
  <si>
    <t>0490</t>
  </si>
  <si>
    <t xml:space="preserve">Внески органів влади Автономної Республіки Крим та органів місцевого самоврядування у статутні капітали суб'єктів підприємницької діяльності </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</si>
  <si>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</si>
  <si>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180107</t>
  </si>
  <si>
    <t>0470</t>
  </si>
  <si>
    <t>Фінансування енергозберігаючих заходів</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</si>
  <si>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</si>
  <si>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</si>
  <si>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</si>
  <si>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</si>
  <si>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</si>
  <si>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</si>
  <si>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</si>
  <si>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</si>
  <si>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</si>
  <si>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</si>
  <si>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Видатки на запобігання та ліквідацію надзвичайних ситуацій та наслідків стихійного лиха</t>
  </si>
  <si>
    <t>210106</t>
  </si>
  <si>
    <t>0220</t>
  </si>
  <si>
    <t>Заходи у сфері захисту населення і територій від надзвичайних ситуацій техногенного та природного характеру характеру</t>
  </si>
  <si>
    <t>Охорона та раціональне використання природних ресурсів</t>
  </si>
  <si>
    <t>у т.ч. за рахунок субвенції з державного бюджету місцевим бюджетам на фінансування Програм-переможців Всеукраїнського конкурсу проектів та програм розвитку місцевого самоврядування</t>
  </si>
  <si>
    <t>0133</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</si>
  <si>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</si>
  <si>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</si>
  <si>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 xml:space="preserve">Проведення виборів народних депутатів Верховної Ради Автономної Республіки Крим, місцевих рад та сільських, селищних, міських голів </t>
  </si>
  <si>
    <t>0160</t>
  </si>
  <si>
    <t>Інші видатки</t>
  </si>
  <si>
    <t>10</t>
  </si>
  <si>
    <t>Управління освіти Мелітопольської міської ради Запорізької області</t>
  </si>
  <si>
    <t>у т.ч. за рахунок освітньої субвенції з державного бюджету місцевим бюджетам</t>
  </si>
  <si>
    <t xml:space="preserve"> Органи місцевого самоврядування</t>
  </si>
  <si>
    <t>070101</t>
  </si>
  <si>
    <t>0910</t>
  </si>
  <si>
    <t>Дошкільні заклади освіти</t>
  </si>
  <si>
    <t>070201</t>
  </si>
  <si>
    <t>0921</t>
  </si>
  <si>
    <t>Загальноосвiтнi школи (в т.ч. школа-дитячий садок, iнтернат при школi), спецiалiзованi школи, лiцеї, гiмназiї, колегiуми</t>
  </si>
  <si>
    <t>070202</t>
  </si>
  <si>
    <t>Вечірні( змінні) школи</t>
  </si>
  <si>
    <t>070304</t>
  </si>
  <si>
    <t>Спеціальні загальноосвітні школи-інтернати, школи та інші заклади освіти для дітей з вадами у фізичному чи розумовому розвитку</t>
  </si>
  <si>
    <t>070401</t>
  </si>
  <si>
    <t>0960</t>
  </si>
  <si>
    <t>Позашкiльнi заклади освiти, заходи iз позашкiльної роботи з дiтьми</t>
  </si>
  <si>
    <t>070802</t>
  </si>
  <si>
    <t>0990</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</si>
  <si>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</si>
  <si>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</si>
  <si>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</si>
  <si>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</si>
  <si>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</si>
  <si>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</si>
  <si>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 xml:space="preserve">Інші заклади освіти </t>
  </si>
  <si>
    <t>070808</t>
  </si>
  <si>
    <t>Допомога дітям-сиротам та дітям, позбавленим батьківського піклування, яким виповнюється 18 років</t>
  </si>
  <si>
    <t>11</t>
  </si>
  <si>
    <t>Управління молоді та спорту Мелітопольської міської ради Запорізької області</t>
  </si>
  <si>
    <t>091103</t>
  </si>
  <si>
    <t>1040</t>
  </si>
  <si>
    <t>Соціальні програми і заходи державних органів у справах молоді </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</si>
  <si>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</si>
  <si>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</si>
  <si>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0810</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</si>
  <si>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</si>
  <si>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</si>
  <si>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</si>
  <si>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14</t>
  </si>
  <si>
    <t>Відділ охорони здоров'я Мелітопольської міської ради</t>
  </si>
  <si>
    <t>у т.ч. за рахунок медичної субвенції з державного бюджету місцевим бюджетам</t>
  </si>
  <si>
    <t>Органи місцевого самоврядування</t>
  </si>
  <si>
    <t>080101</t>
  </si>
  <si>
    <t>0731</t>
  </si>
  <si>
    <t xml:space="preserve">Лікарні </t>
  </si>
  <si>
    <t>080102</t>
  </si>
  <si>
    <t xml:space="preserve">Територіальні медичні об'єднання </t>
  </si>
  <si>
    <t>080203</t>
  </si>
  <si>
    <t>0733</t>
  </si>
  <si>
    <t>Перинатальні центри, пологові будинки</t>
  </si>
  <si>
    <t>080209</t>
  </si>
  <si>
    <t>Центри екстреної медичної допомоги та медицини катастроф, станції екстреної (швидкої) медичної допомоги</t>
  </si>
  <si>
    <t>080300</t>
  </si>
  <si>
    <t>0721</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</si>
  <si>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</si>
  <si>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</si>
  <si>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</si>
  <si>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</si>
  <si>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0722</t>
  </si>
  <si>
    <t>Загальні і спеціалізовані стоматологічні поліклініки</t>
  </si>
  <si>
    <t>080704</t>
  </si>
  <si>
    <t>0740</t>
  </si>
  <si>
    <t>Центри здоров"я і заходи у сфері санітарної освіти</t>
  </si>
  <si>
    <t>080800</t>
  </si>
  <si>
    <t>0726</t>
  </si>
  <si>
    <t>Центри первинної медичної (медико-санітарної) допомоги</t>
  </si>
  <si>
    <t>081002</t>
  </si>
  <si>
    <t>0763</t>
  </si>
  <si>
    <t>Інші заходи по охороні здоров"я</t>
  </si>
  <si>
    <t>081003</t>
  </si>
  <si>
    <t>Служби технiчного нагляду за будiвництвом та капiтальним ремонтом, централізовані бухгалтерії, групи централізованого господарського обслуговування</t>
  </si>
  <si>
    <t>081006</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</si>
  <si>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</si>
  <si>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</si>
  <si>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</si>
  <si>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</si>
  <si>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</si>
  <si>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</si>
  <si>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090201</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</si>
  <si>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</si>
  <si>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</si>
  <si>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</si>
  <si>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</si>
  <si>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</si>
  <si>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</si>
  <si>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</si>
  <si>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</si>
  <si>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090204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</si>
</sst>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0.0"/>
  </numFmts>
  <fonts count="49" x14ac:knownFonts="1">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b/>
      <sz val="13.5"/>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sz val="8"/>
      <color indexed="8"/>
      <name val="Arial"/>
      <family val="2"/>
      <charset val="204"/>
    </font>
    <font>
      <b/>
      <sz val="10"/>
      <name val="Arial"/>
      <family val="2"/>
      <charset val="204"/>
    </font>
    <font>
      <sz val="8"/>
      <name val="Arial"/>
      <family val="2"/>
      <charset val="204"/>
    </font>
    <font>
      <sz val="8"/>
      <color indexed="8"/>
      <name val="Arial"/>
      <family val="2"/>
      <charset val="204"/>
    </font>
    <font>
      <sz val="10"/>
      <name val="Arial"/>
      <family val="2"/>
      <charset val="204"/>
    </font>
    <font>
      <sz val="8"/>
      <color indexed="12"/>
      <name val="Arial"/>
      <family val="2"/>
      <charset val="204"/>
    </font>
    <font>
      <sz val="10"/>
      <color indexed="53"/>
      <name val="Arial"/>
      <family val="2"/>
      <charset val="204"/>
    </font>
    <font>
      <sz val="9"/>
      <color indexed="8"/>
      <name val="Times New Roman"/>
      <family val="1"/>
      <charset val="204"/>
    </font>
    <font>
      <sz val="10"/>
      <color indexed="10"/>
      <name val="Arial"/>
      <family val="2"/>
      <charset val="204"/>
    </font>
    <font>
      <sz val="8"/>
      <name val="Arial Cyr"/>
      <family val="2"/>
      <charset val="204"/>
    </font>
    <font>
      <sz val="8"/>
      <color indexed="8"/>
      <name val="Times New Roman"/>
      <family val="1"/>
      <charset val="204"/>
    </font>
    <font>
      <sz val="10"/>
      <color indexed="8"/>
      <name val="Arial Cyr"/>
      <family val="2"/>
      <charset val="204"/>
    </font>
    <font>
      <sz val="10"/>
      <name val="Arial"/>
      <family val="2"/>
    </font>
    <font>
      <sz val="7"/>
      <name val="Times New Roman"/>
      <family val="1"/>
      <charset val="204"/>
    </font>
    <font>
      <b/>
      <sz val="10"/>
      <name val="Arial Cyr"/>
      <family val="2"/>
      <charset val="204"/>
    </font>
    <font>
      <i/>
      <sz val="8"/>
      <color indexed="8"/>
      <name val="Arial"/>
      <family val="2"/>
      <charset val="204"/>
    </font>
    <font>
      <sz val="10"/>
      <color indexed="10"/>
      <name val="Arial Cyr"/>
      <family val="2"/>
      <charset val="204"/>
    </font>
    <font>
      <i/>
      <sz val="8"/>
      <name val="Arial"/>
      <family val="2"/>
      <charset val="204"/>
    </font>
    <font>
      <sz val="10"/>
      <color indexed="8"/>
      <name val="Arial"/>
      <family val="2"/>
      <charset val="204"/>
    </font>
    <font>
      <b/>
      <sz val="10"/>
      <color indexed="8"/>
      <name val="Arial"/>
      <family val="2"/>
      <charset val="204"/>
    </font>
    <font>
      <b/>
      <sz val="10"/>
      <color indexed="10"/>
      <name val="Arial"/>
      <family val="2"/>
      <charset val="204"/>
    </font>
    <font>
      <sz val="10"/>
      <name val="Arial Cyr"/>
      <family val="2"/>
      <charset val="204"/>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s>
  <borders count="7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medium">
        <color indexed="63"/>
      </right>
      <top style="medium">
        <color indexed="63"/>
      </top>
      <bottom style="medium">
        <color indexed="63"/>
      </bottom>
      <diagonal/>
    </border>
    <border>
      <left/>
      <right style="medium">
        <color indexed="63"/>
      </right>
      <top/>
      <bottom style="medium">
        <color indexed="63"/>
      </bottom>
      <diagonal/>
    </border>
    <border>
      <left style="medium">
        <color indexed="63"/>
      </left>
      <right style="medium">
        <color indexed="63"/>
      </right>
      <top style="medium">
        <color indexed="63"/>
      </top>
      <bottom/>
      <diagonal/>
    </border>
    <border>
      <left/>
      <right style="medium">
        <color indexed="63"/>
      </right>
      <top/>
      <bottom/>
      <diagonal/>
    </border>
    <border>
      <left/>
      <right style="medium">
        <color indexed="63"/>
      </right>
      <top style="medium">
        <color indexed="63"/>
      </top>
      <bottom/>
      <diagonal/>
    </border>
    <border>
      <left/>
      <right/>
      <top style="medium">
        <color indexed="63"/>
      </top>
      <bottom/>
      <diagonal/>
    </border>
    <border>
      <left style="medium">
        <color indexed="63"/>
      </left>
      <right style="thin">
        <color indexed="63"/>
      </right>
      <top style="medium">
        <color indexed="63"/>
      </top>
      <bottom/>
      <diagonal/>
    </border>
    <border>
      <left style="thin">
        <color indexed="63"/>
      </left>
      <right style="medium">
        <color indexed="63"/>
      </right>
      <top style="medium">
        <color indexed="63"/>
      </top>
      <bottom/>
      <diagonal/>
    </border>
    <border>
      <left/>
      <right style="thin">
        <color indexed="63"/>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medium">
        <color indexed="63"/>
      </left>
      <right style="medium">
        <color indexed="63"/>
      </right>
      <top/>
      <bottom style="thin">
        <color indexed="63"/>
      </bottom>
      <diagonal/>
    </border>
    <border>
      <left/>
      <right style="medium">
        <color indexed="63"/>
      </right>
      <top style="medium">
        <color indexed="63"/>
      </top>
      <bottom style="thin">
        <color indexed="63"/>
      </bottom>
      <diagonal/>
    </border>
    <border>
      <left/>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style="medium">
        <color indexed="63"/>
      </right>
      <top style="medium">
        <color indexed="63"/>
      </top>
      <bottom style="medium">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medium">
        <color indexed="63"/>
      </left>
      <right style="medium">
        <color indexed="63"/>
      </right>
      <top style="thin">
        <color indexed="63"/>
      </top>
      <bottom style="thin">
        <color indexed="63"/>
      </bottom>
      <diagonal/>
    </border>
    <border>
      <left/>
      <right style="medium">
        <color indexed="63"/>
      </right>
      <top style="thin">
        <color indexed="63"/>
      </top>
      <bottom style="thin">
        <color indexed="63"/>
      </bottom>
      <diagonal/>
    </border>
    <border>
      <left/>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right style="thin">
        <color indexed="63"/>
      </right>
      <top style="thin">
        <color indexed="63"/>
      </top>
      <bottom style="thin">
        <color indexed="63"/>
      </bottom>
      <diagonal/>
    </border>
    <border>
      <left/>
      <right/>
      <top/>
      <bottom style="thin">
        <color indexed="63"/>
      </bottom>
      <diagonal/>
    </border>
    <border>
      <left style="medium">
        <color indexed="63"/>
      </left>
      <right/>
      <top style="thin">
        <color indexed="63"/>
      </top>
      <bottom style="thin">
        <color indexed="63"/>
      </bottom>
      <diagonal/>
    </border>
    <border>
      <left/>
      <right style="thin">
        <color indexed="63"/>
      </right>
      <top/>
      <bottom/>
      <diagonal/>
    </border>
    <border>
      <left style="thin">
        <color indexed="63"/>
      </left>
      <right/>
      <top/>
      <bottom/>
      <diagonal/>
    </border>
    <border>
      <left style="thin">
        <color indexed="63"/>
      </left>
      <right/>
      <top style="thin">
        <color indexed="63"/>
      </top>
      <bottom style="thin">
        <color indexed="63"/>
      </bottom>
      <diagonal/>
    </border>
    <border>
      <left style="thin">
        <color indexed="63"/>
      </left>
      <right/>
      <top style="medium">
        <color indexed="63"/>
      </top>
      <bottom style="thin">
        <color indexed="63"/>
      </bottom>
      <diagonal/>
    </border>
    <border>
      <left style="medium">
        <color indexed="63"/>
      </left>
      <right style="medium">
        <color indexed="63"/>
      </right>
      <top style="thin">
        <color indexed="63"/>
      </top>
      <bottom/>
      <diagonal/>
    </border>
    <border>
      <left/>
      <right style="medium">
        <color indexed="63"/>
      </right>
      <top style="thin">
        <color indexed="63"/>
      </top>
      <bottom/>
      <diagonal/>
    </border>
    <border>
      <left/>
      <right/>
      <top style="thin">
        <color indexed="63"/>
      </top>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right style="thin">
        <color indexed="63"/>
      </right>
      <top style="thin">
        <color indexed="63"/>
      </top>
      <bottom/>
      <diagonal/>
    </border>
    <border>
      <left style="thin">
        <color indexed="63"/>
      </left>
      <right style="thin">
        <color indexed="63"/>
      </right>
      <top style="thin">
        <color indexed="63"/>
      </top>
      <bottom/>
      <diagonal/>
    </border>
    <border>
      <left/>
      <right/>
      <top style="medium">
        <color indexed="63"/>
      </top>
      <bottom style="medium">
        <color indexed="63"/>
      </bottom>
      <diagonal/>
    </border>
    <border>
      <left style="thin">
        <color indexed="63"/>
      </left>
      <right style="medium">
        <color indexed="63"/>
      </right>
      <top/>
      <bottom style="thin">
        <color indexed="63"/>
      </bottom>
      <diagonal/>
    </border>
    <border>
      <left/>
      <right style="medium">
        <color indexed="63"/>
      </right>
      <top/>
      <bottom style="thin">
        <color indexed="63"/>
      </bottom>
      <diagonal/>
    </border>
    <border>
      <left style="medium">
        <color indexed="63"/>
      </left>
      <right style="thin">
        <color indexed="63"/>
      </right>
      <top/>
      <bottom style="thin">
        <color indexed="63"/>
      </bottom>
      <diagonal/>
    </border>
    <border>
      <left/>
      <right/>
      <top/>
      <bottom style="medium">
        <color indexed="63"/>
      </bottom>
      <diagonal/>
    </border>
    <border>
      <left style="medium">
        <color indexed="63"/>
      </left>
      <right style="medium">
        <color indexed="63"/>
      </right>
      <top/>
      <bottom/>
      <diagonal/>
    </border>
    <border>
      <left style="medium">
        <color indexed="63"/>
      </left>
      <right style="medium">
        <color indexed="63"/>
      </right>
      <top/>
      <bottom style="medium">
        <color indexed="63"/>
      </bottom>
      <diagonal/>
    </border>
    <border>
      <left style="medium">
        <color indexed="63"/>
      </left>
      <right/>
      <top style="medium">
        <color indexed="63"/>
      </top>
      <bottom/>
      <diagonal/>
    </border>
    <border>
      <left style="medium">
        <color indexed="63"/>
      </left>
      <right/>
      <top style="medium">
        <color indexed="63"/>
      </top>
      <bottom style="thin">
        <color indexed="63"/>
      </bottom>
      <diagonal/>
    </border>
    <border>
      <left style="medium">
        <color indexed="63"/>
      </left>
      <right style="medium">
        <color indexed="63"/>
      </right>
      <top style="medium">
        <color indexed="63"/>
      </top>
      <bottom style="thin">
        <color indexed="63"/>
      </bottom>
      <diagonal/>
    </border>
    <border>
      <left style="medium">
        <color indexed="63"/>
      </left>
      <right/>
      <top style="thin">
        <color indexed="63"/>
      </top>
      <bottom style="medium">
        <color indexed="63"/>
      </bottom>
      <diagonal/>
    </border>
    <border>
      <left style="medium">
        <color indexed="63"/>
      </left>
      <right style="medium">
        <color indexed="63"/>
      </right>
      <top style="thin">
        <color indexed="63"/>
      </top>
      <bottom style="medium">
        <color indexed="63"/>
      </bottom>
      <diagonal/>
    </border>
    <border>
      <left/>
      <right style="medium">
        <color indexed="63"/>
      </right>
      <top style="thin">
        <color indexed="63"/>
      </top>
      <bottom style="medium">
        <color indexed="63"/>
      </bottom>
      <diagonal/>
    </border>
    <border>
      <left style="thin">
        <color indexed="63"/>
      </left>
      <right style="medium">
        <color indexed="63"/>
      </right>
      <top/>
      <bottom/>
      <diagonal/>
    </border>
    <border>
      <left style="thin">
        <color indexed="63"/>
      </left>
      <right style="medium">
        <color indexed="63"/>
      </right>
      <top style="medium">
        <color indexed="63"/>
      </top>
      <bottom style="medium">
        <color indexed="63"/>
      </bottom>
      <diagonal/>
    </border>
    <border>
      <left style="thin">
        <color indexed="63"/>
      </left>
      <right style="medium">
        <color indexed="63"/>
      </right>
      <top style="thin">
        <color indexed="63"/>
      </top>
      <bottom/>
      <diagonal/>
    </border>
    <border>
      <left style="thin">
        <color indexed="63"/>
      </left>
      <right style="thin">
        <color indexed="63"/>
      </right>
      <top/>
      <bottom/>
      <diagonal/>
    </border>
    <border>
      <left style="medium">
        <color indexed="63"/>
      </left>
      <right style="thin">
        <color indexed="63"/>
      </right>
      <top style="medium">
        <color indexed="63"/>
      </top>
      <bottom style="thin">
        <color indexed="63"/>
      </bottom>
      <diagonal/>
    </border>
    <border>
      <left style="medium">
        <color indexed="63"/>
      </left>
      <right/>
      <top style="medium">
        <color indexed="63"/>
      </top>
      <bottom style="medium">
        <color indexed="63"/>
      </bottom>
      <diagonal/>
    </border>
    <border>
      <left style="hair">
        <color indexed="8"/>
      </left>
      <right style="hair">
        <color indexed="8"/>
      </right>
      <top style="hair">
        <color indexed="8"/>
      </top>
      <bottom style="hair">
        <color indexed="8"/>
      </bottom>
      <diagonal/>
    </border>
    <border>
      <left style="medium">
        <color indexed="63"/>
      </left>
      <right style="thin">
        <color indexed="63"/>
      </right>
      <top/>
      <bottom style="medium">
        <color indexed="63"/>
      </bottom>
      <diagonal/>
    </border>
    <border>
      <left style="thin">
        <color indexed="63"/>
      </left>
      <right style="thin">
        <color indexed="63"/>
      </right>
      <top/>
      <bottom style="medium">
        <color indexed="63"/>
      </bottom>
      <diagonal/>
    </border>
    <border>
      <left style="thin">
        <color indexed="63"/>
      </left>
      <right style="medium">
        <color indexed="63"/>
      </right>
      <top/>
      <bottom style="medium">
        <color indexed="63"/>
      </bottom>
      <diagonal/>
    </border>
    <border>
      <left style="thin">
        <color indexed="63"/>
      </left>
      <right/>
      <top/>
      <bottom style="thin">
        <color indexed="63"/>
      </bottom>
      <diagonal/>
    </border>
    <border>
      <left style="hair">
        <color indexed="8"/>
      </left>
      <right style="medium">
        <color indexed="63"/>
      </right>
      <top style="medium">
        <color indexed="63"/>
      </top>
      <bottom style="medium">
        <color indexed="63"/>
      </bottom>
      <diagonal/>
    </border>
    <border>
      <left style="medium">
        <color indexed="63"/>
      </left>
      <right/>
      <top/>
      <bottom/>
      <diagonal/>
    </border>
    <border>
      <left style="medium">
        <color indexed="63"/>
      </left>
      <right style="thin">
        <color indexed="63"/>
      </right>
      <top style="thin">
        <color indexed="63"/>
      </top>
      <bottom/>
      <diagonal/>
    </border>
    <border>
      <left/>
      <right style="thin">
        <color indexed="63"/>
      </right>
      <top style="medium">
        <color indexed="63"/>
      </top>
      <bottom style="thin">
        <color indexed="63"/>
      </bottom>
      <diagonal/>
    </border>
    <border>
      <left style="thin">
        <color indexed="63"/>
      </left>
      <right/>
      <top style="thin">
        <color indexed="63"/>
      </top>
      <bottom style="double">
        <color indexed="63"/>
      </bottom>
      <diagonal/>
    </border>
    <border>
      <left/>
      <right style="thin">
        <color indexed="63"/>
      </right>
      <top style="thin">
        <color indexed="63"/>
      </top>
      <bottom style="medium">
        <color indexed="63"/>
      </bottom>
      <diagonal/>
    </border>
    <border>
      <left style="thin">
        <color indexed="63"/>
      </left>
      <right style="thin">
        <color indexed="63"/>
      </right>
      <top style="medium">
        <color indexed="63"/>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48"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426">
    <xf numFmtId="0" fontId="0" fillId="0" borderId="0" xfId="0"/>
    <xf numFmtId="49" fontId="18" fillId="0" borderId="0" xfId="0" applyNumberFormat="1" applyFont="1" applyAlignment="1">
      <alignment horizontal="center" vertical="center"/>
    </xf>
    <xf numFmtId="0" fontId="0" fillId="0" borderId="0" xfId="0" applyAlignment="1">
      <alignment vertical="center"/>
    </xf>
    <xf numFmtId="0" fontId="0" fillId="0" borderId="0" xfId="0" applyAlignment="1"/>
    <xf numFmtId="0" fontId="19" fillId="0" borderId="0" xfId="0" applyFont="1" applyAlignment="1">
      <alignment horizontal="justify" vertical="center"/>
    </xf>
    <xf numFmtId="0" fontId="0" fillId="0" borderId="0" xfId="0" applyAlignment="1">
      <alignment wrapText="1"/>
    </xf>
    <xf numFmtId="0" fontId="20" fillId="0" borderId="0" xfId="0" applyFont="1" applyAlignment="1">
      <alignment horizontal="justify" vertical="center"/>
    </xf>
    <xf numFmtId="0" fontId="21" fillId="0" borderId="0" xfId="0" applyFont="1"/>
    <xf numFmtId="0" fontId="18" fillId="0" borderId="0" xfId="0" applyFont="1" applyAlignment="1">
      <alignment horizontal="justify" vertical="center"/>
    </xf>
    <xf numFmtId="0" fontId="18" fillId="0" borderId="0" xfId="0" applyFont="1" applyAlignment="1">
      <alignment horizontal="justify"/>
    </xf>
    <xf numFmtId="0" fontId="20" fillId="0" borderId="10" xfId="0" applyFont="1" applyBorder="1" applyAlignment="1">
      <alignment horizontal="center"/>
    </xf>
    <xf numFmtId="49" fontId="20" fillId="0" borderId="10" xfId="0" applyNumberFormat="1" applyFont="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0" borderId="13" xfId="0" applyFont="1" applyBorder="1" applyAlignment="1">
      <alignment horizontal="center" vertical="top" wrapText="1"/>
    </xf>
    <xf numFmtId="0" fontId="0" fillId="0" borderId="10" xfId="0" applyBorder="1"/>
    <xf numFmtId="49" fontId="26" fillId="0" borderId="14" xfId="0" applyNumberFormat="1" applyFont="1" applyBorder="1" applyAlignment="1" applyProtection="1">
      <alignment horizontal="center" vertical="center" wrapText="1"/>
      <protection locked="0"/>
    </xf>
    <xf numFmtId="0" fontId="27" fillId="0" borderId="15" xfId="0" applyFont="1" applyBorder="1" applyAlignment="1" applyProtection="1">
      <alignment vertical="top" wrapText="1"/>
      <protection locked="0"/>
    </xf>
    <xf numFmtId="0" fontId="28" fillId="0" borderId="16" xfId="0" applyFont="1" applyBorder="1" applyAlignment="1">
      <alignment horizontal="right" wrapText="1"/>
    </xf>
    <xf numFmtId="0" fontId="28" fillId="0" borderId="17" xfId="0" applyFont="1" applyBorder="1" applyAlignment="1">
      <alignment horizontal="right" wrapText="1"/>
    </xf>
    <xf numFmtId="0" fontId="28" fillId="0" borderId="18" xfId="0" applyFont="1" applyBorder="1" applyAlignment="1">
      <alignment horizontal="right" wrapText="1"/>
    </xf>
    <xf numFmtId="0" fontId="28" fillId="0" borderId="19" xfId="0" applyFont="1" applyBorder="1" applyAlignment="1">
      <alignment horizontal="right" wrapText="1"/>
    </xf>
    <xf numFmtId="0" fontId="28" fillId="0" borderId="10" xfId="0" applyFont="1" applyBorder="1" applyAlignment="1">
      <alignment horizontal="right" wrapText="1"/>
    </xf>
    <xf numFmtId="0" fontId="0" fillId="0" borderId="20" xfId="0" applyFill="1" applyBorder="1"/>
    <xf numFmtId="49" fontId="29" fillId="0" borderId="21"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top" wrapText="1"/>
      <protection locked="0"/>
    </xf>
    <xf numFmtId="0" fontId="28" fillId="0" borderId="23" xfId="0" applyFont="1" applyFill="1" applyBorder="1" applyAlignment="1">
      <alignment horizontal="right" wrapText="1"/>
    </xf>
    <xf numFmtId="0" fontId="31" fillId="0" borderId="23" xfId="0" applyFont="1" applyFill="1" applyBorder="1" applyAlignment="1">
      <alignment horizontal="right" wrapText="1"/>
    </xf>
    <xf numFmtId="0" fontId="31" fillId="0" borderId="24" xfId="0" applyFont="1" applyFill="1" applyBorder="1" applyAlignment="1">
      <alignment horizontal="right" wrapText="1"/>
    </xf>
    <xf numFmtId="0" fontId="28" fillId="0" borderId="25" xfId="0" applyFont="1" applyFill="1" applyBorder="1" applyAlignment="1">
      <alignment horizontal="right" wrapText="1"/>
    </xf>
    <xf numFmtId="0" fontId="31" fillId="0" borderId="26" xfId="0" applyFont="1" applyFill="1" applyBorder="1" applyAlignment="1">
      <alignment horizontal="right" wrapText="1"/>
    </xf>
    <xf numFmtId="0" fontId="31" fillId="0" borderId="27" xfId="0" applyFont="1" applyFill="1" applyBorder="1" applyAlignment="1">
      <alignment horizontal="right" wrapText="1"/>
    </xf>
    <xf numFmtId="0" fontId="28" fillId="0" borderId="10" xfId="0" applyFont="1" applyFill="1" applyBorder="1" applyAlignment="1">
      <alignment horizontal="right" wrapText="1"/>
    </xf>
    <xf numFmtId="0" fontId="0" fillId="0" borderId="0" xfId="0" applyFill="1"/>
    <xf numFmtId="0" fontId="0" fillId="0" borderId="28" xfId="0" applyBorder="1"/>
    <xf numFmtId="49" fontId="30" fillId="0" borderId="29" xfId="0" applyNumberFormat="1" applyFont="1" applyBorder="1" applyAlignment="1" applyProtection="1">
      <alignment horizontal="center" vertical="center" wrapText="1"/>
      <protection locked="0"/>
    </xf>
    <xf numFmtId="0" fontId="30" fillId="0" borderId="30" xfId="0" applyFont="1" applyBorder="1" applyAlignment="1" applyProtection="1">
      <alignment vertical="center" wrapText="1"/>
      <protection locked="0"/>
    </xf>
    <xf numFmtId="0" fontId="28" fillId="0" borderId="31" xfId="0" applyFont="1" applyFill="1" applyBorder="1" applyAlignment="1">
      <alignment horizontal="right" wrapText="1"/>
    </xf>
    <xf numFmtId="0" fontId="28" fillId="0" borderId="2" xfId="0" applyFont="1" applyBorder="1" applyAlignment="1">
      <alignment horizontal="right" wrapText="1"/>
    </xf>
    <xf numFmtId="0" fontId="31" fillId="0" borderId="2" xfId="0" applyFont="1" applyBorder="1" applyAlignment="1">
      <alignment horizontal="right" wrapText="1"/>
    </xf>
    <xf numFmtId="0" fontId="31" fillId="0" borderId="32" xfId="0" applyFont="1" applyBorder="1" applyAlignment="1">
      <alignment horizontal="right" wrapText="1"/>
    </xf>
    <xf numFmtId="0" fontId="28" fillId="0" borderId="25" xfId="0" applyFont="1" applyBorder="1" applyAlignment="1">
      <alignment horizontal="right" wrapText="1"/>
    </xf>
    <xf numFmtId="0" fontId="31" fillId="0" borderId="33" xfId="0" applyFont="1" applyBorder="1" applyAlignment="1">
      <alignment horizontal="right" wrapText="1"/>
    </xf>
    <xf numFmtId="49" fontId="29" fillId="0" borderId="29" xfId="0" applyNumberFormat="1" applyFont="1" applyBorder="1" applyAlignment="1">
      <alignment horizontal="center" vertical="center"/>
    </xf>
    <xf numFmtId="0" fontId="30" fillId="0" borderId="30" xfId="0" applyFont="1" applyBorder="1" applyAlignment="1" applyProtection="1">
      <alignment vertical="top" wrapText="1"/>
      <protection locked="0"/>
    </xf>
    <xf numFmtId="0" fontId="28" fillId="0" borderId="2" xfId="0" applyFont="1" applyBorder="1" applyAlignment="1">
      <alignment horizontal="right"/>
    </xf>
    <xf numFmtId="0" fontId="31" fillId="0" borderId="2" xfId="0" applyFont="1" applyBorder="1" applyAlignment="1">
      <alignment horizontal="right"/>
    </xf>
    <xf numFmtId="0" fontId="31" fillId="0" borderId="32" xfId="0" applyFont="1" applyBorder="1" applyAlignment="1">
      <alignment horizontal="right"/>
    </xf>
    <xf numFmtId="0" fontId="32" fillId="0" borderId="30" xfId="0" applyFont="1" applyBorder="1" applyAlignment="1">
      <alignment vertical="top" wrapText="1"/>
    </xf>
    <xf numFmtId="0" fontId="18" fillId="0" borderId="0" xfId="0" applyFont="1" applyAlignment="1">
      <alignment wrapText="1"/>
    </xf>
    <xf numFmtId="0" fontId="29" fillId="0" borderId="34" xfId="0" applyFont="1" applyBorder="1" applyProtection="1">
      <protection locked="0"/>
    </xf>
    <xf numFmtId="0" fontId="31" fillId="0" borderId="33" xfId="0" applyFont="1" applyBorder="1" applyAlignment="1">
      <alignment horizontal="right"/>
    </xf>
    <xf numFmtId="0" fontId="0" fillId="0" borderId="35" xfId="0" applyBorder="1"/>
    <xf numFmtId="49" fontId="30" fillId="0" borderId="2" xfId="0" applyNumberFormat="1" applyFont="1" applyBorder="1" applyAlignment="1" applyProtection="1">
      <alignment horizontal="center" vertical="center" wrapText="1"/>
      <protection locked="0"/>
    </xf>
    <xf numFmtId="0" fontId="29" fillId="0" borderId="2" xfId="0" applyFont="1" applyBorder="1" applyProtection="1">
      <protection locked="0"/>
    </xf>
    <xf numFmtId="0" fontId="29" fillId="0" borderId="36" xfId="0" applyFont="1" applyBorder="1" applyAlignment="1">
      <alignment horizontal="center" vertical="center"/>
    </xf>
    <xf numFmtId="49" fontId="29" fillId="0" borderId="36" xfId="0" applyNumberFormat="1" applyFont="1" applyBorder="1" applyAlignment="1">
      <alignment horizontal="center" vertical="center"/>
    </xf>
    <xf numFmtId="0" fontId="29" fillId="0" borderId="37" xfId="0" applyFont="1" applyBorder="1" applyAlignment="1">
      <alignment vertical="top" wrapText="1"/>
    </xf>
    <xf numFmtId="0" fontId="29" fillId="0" borderId="38" xfId="0" applyFont="1" applyBorder="1" applyAlignment="1">
      <alignment vertical="top" wrapText="1"/>
    </xf>
    <xf numFmtId="0" fontId="29" fillId="0" borderId="35" xfId="0" applyFont="1" applyBorder="1" applyAlignment="1">
      <alignment wrapText="1"/>
    </xf>
    <xf numFmtId="49" fontId="29" fillId="0" borderId="29" xfId="0" applyNumberFormat="1" applyFont="1" applyBorder="1" applyAlignment="1" applyProtection="1">
      <alignment horizontal="center" vertical="center"/>
      <protection locked="0"/>
    </xf>
    <xf numFmtId="0" fontId="29" fillId="0" borderId="30" xfId="0" applyFont="1" applyBorder="1" applyAlignment="1">
      <alignment vertical="top" wrapText="1"/>
    </xf>
    <xf numFmtId="0" fontId="33" fillId="0" borderId="2" xfId="0" applyFont="1" applyBorder="1" applyAlignment="1">
      <alignment horizontal="right" wrapText="1"/>
    </xf>
    <xf numFmtId="0" fontId="33" fillId="0" borderId="32" xfId="0" applyFont="1" applyBorder="1" applyAlignment="1">
      <alignment horizontal="right" wrapText="1"/>
    </xf>
    <xf numFmtId="0" fontId="33" fillId="0" borderId="33" xfId="0" applyFont="1" applyBorder="1" applyAlignment="1">
      <alignment horizontal="right" wrapText="1"/>
    </xf>
    <xf numFmtId="49" fontId="29" fillId="0" borderId="29" xfId="0" applyNumberFormat="1" applyFont="1" applyBorder="1" applyAlignment="1" applyProtection="1">
      <alignment horizontal="center" vertical="center" wrapText="1"/>
      <protection locked="0"/>
    </xf>
    <xf numFmtId="0" fontId="29" fillId="0" borderId="39" xfId="0" applyFont="1" applyBorder="1" applyAlignment="1">
      <alignment wrapText="1"/>
    </xf>
    <xf numFmtId="0" fontId="34" fillId="0" borderId="35" xfId="0" applyFont="1" applyBorder="1" applyAlignment="1" applyProtection="1">
      <alignment vertical="center" wrapText="1"/>
      <protection locked="0"/>
    </xf>
    <xf numFmtId="0" fontId="29" fillId="0" borderId="37" xfId="0" applyFont="1" applyBorder="1" applyAlignment="1">
      <alignment horizontal="left" vertical="top" wrapText="1"/>
    </xf>
    <xf numFmtId="0" fontId="29" fillId="0" borderId="0" xfId="0" applyFont="1" applyBorder="1" applyAlignment="1">
      <alignment horizontal="left" vertical="top" wrapText="1"/>
    </xf>
    <xf numFmtId="0" fontId="29" fillId="0" borderId="30" xfId="0" applyFont="1" applyFill="1" applyBorder="1" applyAlignment="1" applyProtection="1">
      <alignment vertical="top" wrapText="1"/>
      <protection locked="0"/>
    </xf>
    <xf numFmtId="0" fontId="31" fillId="0" borderId="2" xfId="0" applyFont="1" applyFill="1" applyBorder="1" applyAlignment="1">
      <alignment horizontal="right"/>
    </xf>
    <xf numFmtId="0" fontId="29" fillId="0" borderId="30" xfId="0" applyFont="1" applyBorder="1" applyAlignment="1">
      <alignment vertical="center" wrapText="1"/>
    </xf>
    <xf numFmtId="0" fontId="30" fillId="0" borderId="30" xfId="0" applyFont="1" applyBorder="1" applyAlignment="1">
      <alignment wrapText="1"/>
    </xf>
    <xf numFmtId="0" fontId="35" fillId="0" borderId="2" xfId="0" applyFont="1" applyBorder="1" applyAlignment="1">
      <alignment horizontal="right"/>
    </xf>
    <xf numFmtId="0" fontId="0" fillId="0" borderId="40" xfId="0" applyBorder="1"/>
    <xf numFmtId="49" fontId="29" fillId="0" borderId="41" xfId="0" applyNumberFormat="1" applyFont="1" applyBorder="1" applyAlignment="1">
      <alignment horizontal="center" vertical="center"/>
    </xf>
    <xf numFmtId="0" fontId="30" fillId="0" borderId="42" xfId="0" applyFont="1" applyBorder="1" applyAlignment="1" applyProtection="1">
      <alignment vertical="top" wrapText="1"/>
      <protection locked="0"/>
    </xf>
    <xf numFmtId="0" fontId="28" fillId="0" borderId="43" xfId="0" applyFont="1" applyFill="1" applyBorder="1" applyAlignment="1">
      <alignment horizontal="right" wrapText="1"/>
    </xf>
    <xf numFmtId="0" fontId="28" fillId="0" borderId="44" xfId="0" applyFont="1" applyBorder="1" applyAlignment="1">
      <alignment horizontal="right" wrapText="1"/>
    </xf>
    <xf numFmtId="0" fontId="31" fillId="0" borderId="44" xfId="0" applyFont="1" applyBorder="1" applyAlignment="1">
      <alignment horizontal="right"/>
    </xf>
    <xf numFmtId="0" fontId="31" fillId="0" borderId="45" xfId="0" applyFont="1" applyBorder="1" applyAlignment="1">
      <alignment horizontal="right"/>
    </xf>
    <xf numFmtId="0" fontId="31" fillId="0" borderId="46" xfId="0" applyFont="1" applyBorder="1" applyAlignment="1">
      <alignment horizontal="right"/>
    </xf>
    <xf numFmtId="0" fontId="31" fillId="0" borderId="47" xfId="0" applyFont="1" applyBorder="1" applyAlignment="1">
      <alignment horizontal="right"/>
    </xf>
    <xf numFmtId="49" fontId="27" fillId="0" borderId="25" xfId="0" applyNumberFormat="1" applyFont="1" applyBorder="1" applyAlignment="1" applyProtection="1">
      <alignment horizontal="center" vertical="center" wrapText="1"/>
      <protection locked="0"/>
    </xf>
    <xf numFmtId="0" fontId="27" fillId="0" borderId="48" xfId="0" applyFont="1" applyBorder="1" applyAlignment="1" applyProtection="1">
      <alignment vertical="top" wrapText="1"/>
      <protection locked="0"/>
    </xf>
    <xf numFmtId="0" fontId="28" fillId="0" borderId="12" xfId="0" applyFont="1" applyBorder="1" applyAlignment="1">
      <alignment horizontal="right"/>
    </xf>
    <xf numFmtId="0" fontId="28" fillId="0" borderId="12" xfId="0" applyFont="1" applyBorder="1" applyAlignment="1">
      <alignment horizontal="right" wrapText="1"/>
    </xf>
    <xf numFmtId="0" fontId="0" fillId="0" borderId="49" xfId="0" applyBorder="1"/>
    <xf numFmtId="49" fontId="27" fillId="0" borderId="50" xfId="0" applyNumberFormat="1" applyFont="1" applyBorder="1" applyAlignment="1" applyProtection="1">
      <alignment horizontal="center" vertical="center" wrapText="1"/>
      <protection locked="0"/>
    </xf>
    <xf numFmtId="0" fontId="29" fillId="0" borderId="34" xfId="0" applyFont="1" applyBorder="1" applyAlignment="1">
      <alignment horizontal="left" vertical="top" wrapText="1"/>
    </xf>
    <xf numFmtId="49" fontId="29" fillId="0" borderId="50" xfId="0" applyNumberFormat="1" applyFont="1" applyFill="1" applyBorder="1" applyAlignment="1" applyProtection="1">
      <alignment horizontal="center" vertical="center" wrapText="1"/>
      <protection locked="0"/>
    </xf>
    <xf numFmtId="0" fontId="30" fillId="0" borderId="34" xfId="0" applyFont="1" applyFill="1" applyBorder="1" applyAlignment="1" applyProtection="1">
      <alignment vertical="top" wrapText="1"/>
      <protection locked="0"/>
    </xf>
    <xf numFmtId="0" fontId="28" fillId="0" borderId="51" xfId="0" applyFont="1" applyFill="1" applyBorder="1" applyAlignment="1">
      <alignment horizontal="right" wrapText="1"/>
    </xf>
    <xf numFmtId="0" fontId="31" fillId="0" borderId="27" xfId="0" applyFont="1" applyFill="1" applyBorder="1" applyAlignment="1">
      <alignment horizontal="right"/>
    </xf>
    <xf numFmtId="0" fontId="31" fillId="0" borderId="49" xfId="0" applyFont="1" applyFill="1" applyBorder="1" applyAlignment="1">
      <alignment horizontal="right"/>
    </xf>
    <xf numFmtId="0" fontId="28" fillId="0" borderId="52" xfId="0" applyFont="1" applyFill="1" applyBorder="1" applyAlignment="1">
      <alignment horizontal="right" wrapText="1"/>
    </xf>
    <xf numFmtId="0" fontId="31" fillId="0" borderId="51" xfId="0" applyFont="1" applyFill="1" applyBorder="1" applyAlignment="1">
      <alignment horizontal="right"/>
    </xf>
    <xf numFmtId="0" fontId="28" fillId="0" borderId="11" xfId="0" applyFont="1" applyFill="1" applyBorder="1" applyAlignment="1">
      <alignment horizontal="right" wrapText="1"/>
    </xf>
    <xf numFmtId="0" fontId="28" fillId="0" borderId="2" xfId="0" applyFont="1" applyFill="1" applyBorder="1" applyAlignment="1">
      <alignment horizontal="right" wrapText="1"/>
    </xf>
    <xf numFmtId="0" fontId="28" fillId="0" borderId="48" xfId="0" applyFont="1" applyBorder="1" applyAlignment="1">
      <alignment horizontal="right" wrapText="1"/>
    </xf>
    <xf numFmtId="0" fontId="28" fillId="0" borderId="31" xfId="0" applyFont="1" applyBorder="1" applyAlignment="1">
      <alignment horizontal="right" wrapText="1"/>
    </xf>
    <xf numFmtId="0" fontId="31" fillId="0" borderId="31" xfId="0" applyFont="1" applyBorder="1" applyAlignment="1">
      <alignment horizontal="right" wrapText="1"/>
    </xf>
    <xf numFmtId="0" fontId="31" fillId="0" borderId="31" xfId="0" applyFont="1" applyBorder="1" applyAlignment="1">
      <alignment horizontal="right"/>
    </xf>
    <xf numFmtId="0" fontId="28" fillId="0" borderId="44" xfId="0" applyFont="1" applyFill="1" applyBorder="1" applyAlignment="1">
      <alignment horizontal="right" wrapText="1"/>
    </xf>
    <xf numFmtId="0" fontId="0" fillId="0" borderId="44" xfId="0" applyBorder="1" applyAlignment="1">
      <alignment horizontal="right"/>
    </xf>
    <xf numFmtId="0" fontId="31" fillId="0" borderId="43" xfId="0" applyFont="1" applyBorder="1" applyAlignment="1">
      <alignment horizontal="right"/>
    </xf>
    <xf numFmtId="49" fontId="26" fillId="0" borderId="25" xfId="0" applyNumberFormat="1" applyFont="1" applyBorder="1" applyAlignment="1" applyProtection="1">
      <alignment horizontal="center" vertical="center" wrapText="1"/>
      <protection locked="0"/>
    </xf>
    <xf numFmtId="0" fontId="28" fillId="0" borderId="53" xfId="0" applyFont="1" applyBorder="1" applyAlignment="1">
      <alignment horizontal="right"/>
    </xf>
    <xf numFmtId="0" fontId="28" fillId="0" borderId="10" xfId="0" applyFont="1" applyBorder="1" applyAlignment="1">
      <alignment horizontal="right"/>
    </xf>
    <xf numFmtId="0" fontId="28" fillId="0" borderId="54" xfId="0" applyFont="1" applyBorder="1" applyAlignment="1">
      <alignment horizontal="right"/>
    </xf>
    <xf numFmtId="0" fontId="29" fillId="0" borderId="34" xfId="0" applyFont="1" applyFill="1" applyBorder="1" applyProtection="1">
      <protection locked="0"/>
    </xf>
    <xf numFmtId="0" fontId="31" fillId="0" borderId="23" xfId="0" applyFont="1" applyFill="1" applyBorder="1" applyAlignment="1">
      <alignment horizontal="right"/>
    </xf>
    <xf numFmtId="0" fontId="31" fillId="0" borderId="24" xfId="0" applyFont="1" applyFill="1" applyBorder="1" applyAlignment="1">
      <alignment horizontal="right"/>
    </xf>
    <xf numFmtId="0" fontId="31" fillId="0" borderId="26" xfId="0" applyFont="1" applyFill="1" applyBorder="1" applyAlignment="1">
      <alignment horizontal="right"/>
    </xf>
    <xf numFmtId="0" fontId="0" fillId="0" borderId="28" xfId="0" applyFill="1" applyBorder="1"/>
    <xf numFmtId="49" fontId="29" fillId="0" borderId="29" xfId="0" applyNumberFormat="1" applyFont="1" applyFill="1" applyBorder="1" applyAlignment="1">
      <alignment horizontal="center" vertical="center"/>
    </xf>
    <xf numFmtId="0" fontId="29" fillId="0" borderId="30" xfId="0" applyFont="1" applyFill="1" applyBorder="1" applyAlignment="1">
      <alignment vertical="center" wrapText="1"/>
    </xf>
    <xf numFmtId="0" fontId="31" fillId="0" borderId="33" xfId="0" applyFont="1" applyFill="1" applyBorder="1" applyAlignment="1">
      <alignment horizontal="right"/>
    </xf>
    <xf numFmtId="0" fontId="0" fillId="0" borderId="32" xfId="0" applyBorder="1"/>
    <xf numFmtId="49" fontId="30" fillId="0" borderId="29" xfId="0" applyNumberFormat="1" applyFont="1" applyFill="1" applyBorder="1" applyAlignment="1" applyProtection="1">
      <alignment horizontal="center" vertical="center" wrapText="1"/>
      <protection locked="0"/>
    </xf>
    <xf numFmtId="0" fontId="32" fillId="0" borderId="30" xfId="0" applyFont="1" applyFill="1" applyBorder="1" applyAlignment="1">
      <alignment vertical="top" wrapText="1"/>
    </xf>
    <xf numFmtId="0" fontId="31" fillId="0" borderId="33" xfId="0" applyFont="1" applyFill="1" applyBorder="1" applyAlignment="1">
      <alignment horizontal="right" wrapText="1"/>
    </xf>
    <xf numFmtId="0" fontId="31" fillId="0" borderId="2" xfId="0" applyFont="1" applyFill="1" applyBorder="1" applyAlignment="1">
      <alignment horizontal="right" wrapText="1"/>
    </xf>
    <xf numFmtId="0" fontId="29" fillId="0" borderId="30" xfId="0" applyFont="1" applyFill="1" applyBorder="1" applyAlignment="1">
      <alignment wrapText="1"/>
    </xf>
    <xf numFmtId="0" fontId="31" fillId="0" borderId="32" xfId="0" applyFont="1" applyFill="1" applyBorder="1" applyAlignment="1">
      <alignment horizontal="right" wrapText="1"/>
    </xf>
    <xf numFmtId="0" fontId="29" fillId="0" borderId="30" xfId="0" applyFont="1" applyFill="1" applyBorder="1" applyAlignment="1">
      <alignment vertical="top" wrapText="1"/>
    </xf>
    <xf numFmtId="49" fontId="29" fillId="0" borderId="41" xfId="0" applyNumberFormat="1" applyFont="1" applyFill="1" applyBorder="1" applyAlignment="1">
      <alignment horizontal="center" vertical="center"/>
    </xf>
    <xf numFmtId="0" fontId="31" fillId="0" borderId="46" xfId="0" applyFont="1" applyFill="1" applyBorder="1" applyAlignment="1">
      <alignment horizontal="right"/>
    </xf>
    <xf numFmtId="0" fontId="31" fillId="0" borderId="47" xfId="0" applyFont="1" applyFill="1" applyBorder="1" applyAlignment="1">
      <alignment horizontal="right"/>
    </xf>
    <xf numFmtId="0" fontId="0" fillId="0" borderId="40" xfId="0" applyFill="1" applyBorder="1"/>
    <xf numFmtId="0" fontId="29" fillId="0" borderId="42" xfId="0" applyFont="1" applyFill="1" applyBorder="1" applyAlignment="1">
      <alignment vertical="top" wrapText="1"/>
    </xf>
    <xf numFmtId="0" fontId="0" fillId="0" borderId="12" xfId="0" applyBorder="1"/>
    <xf numFmtId="0" fontId="0" fillId="0" borderId="55" xfId="0" applyBorder="1"/>
    <xf numFmtId="49" fontId="26" fillId="0" borderId="15" xfId="0" applyNumberFormat="1" applyFont="1" applyBorder="1" applyAlignment="1" applyProtection="1">
      <alignment horizontal="center" vertical="center" wrapText="1"/>
      <protection locked="0"/>
    </xf>
    <xf numFmtId="0" fontId="29" fillId="0" borderId="2" xfId="0" applyFont="1" applyBorder="1" applyAlignment="1">
      <alignment horizontal="left" vertical="top" wrapText="1"/>
    </xf>
    <xf numFmtId="0" fontId="0" fillId="0" borderId="56" xfId="0" applyFill="1" applyBorder="1"/>
    <xf numFmtId="49" fontId="29" fillId="0" borderId="57" xfId="0" applyNumberFormat="1" applyFont="1" applyFill="1" applyBorder="1" applyAlignment="1" applyProtection="1">
      <alignment horizontal="center" vertical="center" wrapText="1"/>
      <protection locked="0"/>
    </xf>
    <xf numFmtId="49" fontId="30" fillId="0" borderId="28" xfId="0" applyNumberFormat="1" applyFont="1" applyBorder="1" applyAlignment="1" applyProtection="1">
      <alignment horizontal="center" vertical="center" wrapText="1"/>
      <protection locked="0"/>
    </xf>
    <xf numFmtId="0" fontId="29" fillId="0" borderId="30" xfId="0" applyFont="1" applyBorder="1" applyAlignment="1">
      <alignment horizontal="left" vertical="top" wrapText="1"/>
    </xf>
    <xf numFmtId="0" fontId="30" fillId="0" borderId="30" xfId="0" applyFont="1" applyBorder="1" applyAlignment="1" applyProtection="1">
      <alignment horizontal="left" vertical="top" wrapText="1"/>
      <protection locked="0"/>
    </xf>
    <xf numFmtId="0" fontId="35" fillId="0" borderId="31" xfId="0" applyFont="1" applyBorder="1" applyAlignment="1">
      <alignment horizontal="right" wrapText="1"/>
    </xf>
    <xf numFmtId="0" fontId="35" fillId="0" borderId="2" xfId="0" applyFont="1" applyBorder="1" applyAlignment="1">
      <alignment horizontal="right" wrapText="1"/>
    </xf>
    <xf numFmtId="49" fontId="29" fillId="0" borderId="28" xfId="0" applyNumberFormat="1" applyFont="1" applyFill="1" applyBorder="1" applyAlignment="1">
      <alignment horizontal="center" vertical="center"/>
    </xf>
    <xf numFmtId="0" fontId="36" fillId="0" borderId="30" xfId="0" applyFont="1" applyBorder="1" applyAlignment="1">
      <alignment vertical="center" wrapText="1"/>
    </xf>
    <xf numFmtId="172" fontId="31" fillId="0" borderId="2" xfId="0" applyNumberFormat="1" applyFont="1" applyBorder="1" applyAlignment="1">
      <alignment horizontal="right" wrapText="1"/>
    </xf>
    <xf numFmtId="0" fontId="0" fillId="0" borderId="58" xfId="0" applyBorder="1"/>
    <xf numFmtId="49" fontId="30" fillId="0" borderId="59" xfId="0" applyNumberFormat="1" applyFont="1" applyBorder="1" applyAlignment="1" applyProtection="1">
      <alignment horizontal="center" vertical="center" wrapText="1"/>
      <protection locked="0"/>
    </xf>
    <xf numFmtId="49" fontId="30" fillId="0" borderId="60" xfId="0" applyNumberFormat="1" applyFont="1" applyBorder="1" applyAlignment="1" applyProtection="1">
      <alignment horizontal="center" vertical="center" wrapText="1"/>
      <protection locked="0"/>
    </xf>
    <xf numFmtId="0" fontId="31" fillId="0" borderId="44" xfId="0" applyFont="1" applyBorder="1" applyAlignment="1">
      <alignment horizontal="right" wrapText="1"/>
    </xf>
    <xf numFmtId="0" fontId="31" fillId="0" borderId="45" xfId="0" applyFont="1" applyBorder="1" applyAlignment="1">
      <alignment horizontal="right" wrapText="1"/>
    </xf>
    <xf numFmtId="0" fontId="0" fillId="0" borderId="54" xfId="0" applyBorder="1"/>
    <xf numFmtId="49" fontId="26" fillId="0" borderId="11" xfId="0" applyNumberFormat="1" applyFont="1" applyBorder="1" applyAlignment="1" applyProtection="1">
      <alignment horizontal="center" vertical="center" wrapText="1"/>
      <protection locked="0"/>
    </xf>
    <xf numFmtId="0" fontId="27" fillId="0" borderId="52" xfId="0" applyFont="1" applyBorder="1" applyAlignment="1" applyProtection="1">
      <alignment vertical="top" wrapText="1"/>
      <protection locked="0"/>
    </xf>
    <xf numFmtId="2" fontId="30" fillId="0" borderId="0" xfId="0" applyNumberFormat="1" applyFont="1" applyAlignment="1">
      <alignment wrapText="1"/>
    </xf>
    <xf numFmtId="0" fontId="29" fillId="0" borderId="30" xfId="0" applyFont="1" applyBorder="1" applyAlignment="1" applyProtection="1">
      <alignment vertical="top" wrapText="1"/>
      <protection locked="0"/>
    </xf>
    <xf numFmtId="0" fontId="31" fillId="0" borderId="38" xfId="0" applyFont="1" applyBorder="1" applyAlignment="1">
      <alignment horizontal="right"/>
    </xf>
    <xf numFmtId="0" fontId="31" fillId="0" borderId="29" xfId="0" applyFont="1" applyBorder="1" applyAlignment="1">
      <alignment horizontal="right"/>
    </xf>
    <xf numFmtId="0" fontId="31" fillId="0" borderId="13" xfId="0" applyFont="1" applyBorder="1" applyAlignment="1">
      <alignment horizontal="right"/>
    </xf>
    <xf numFmtId="0" fontId="37" fillId="0" borderId="0" xfId="0" applyNumberFormat="1" applyFont="1" applyAlignment="1">
      <alignment horizontal="left" vertical="top" wrapText="1" readingOrder="1"/>
    </xf>
    <xf numFmtId="0" fontId="30" fillId="0" borderId="0" xfId="0" applyNumberFormat="1" applyFont="1" applyAlignment="1">
      <alignment vertical="top" wrapText="1"/>
    </xf>
    <xf numFmtId="0" fontId="30" fillId="0" borderId="0" xfId="0" applyFont="1" applyAlignment="1">
      <alignment vertical="top" wrapText="1"/>
    </xf>
    <xf numFmtId="0" fontId="29" fillId="0" borderId="30" xfId="0" applyFont="1" applyBorder="1" applyAlignment="1">
      <alignment wrapText="1"/>
    </xf>
    <xf numFmtId="0" fontId="29" fillId="0" borderId="30" xfId="0" applyFont="1" applyBorder="1"/>
    <xf numFmtId="0" fontId="29" fillId="0" borderId="38" xfId="0" applyFont="1" applyBorder="1" applyAlignment="1">
      <alignment wrapText="1"/>
    </xf>
    <xf numFmtId="0" fontId="30" fillId="0" borderId="30" xfId="0" applyFont="1" applyFill="1" applyBorder="1" applyAlignment="1" applyProtection="1">
      <alignment vertical="top" wrapText="1"/>
      <protection locked="0"/>
    </xf>
    <xf numFmtId="49" fontId="29" fillId="0" borderId="29" xfId="0" applyNumberFormat="1" applyFont="1" applyBorder="1" applyAlignment="1">
      <alignment horizontal="center" vertical="center" wrapText="1"/>
    </xf>
    <xf numFmtId="49" fontId="18" fillId="0" borderId="40" xfId="0" applyNumberFormat="1" applyFont="1" applyBorder="1" applyAlignment="1">
      <alignment horizontal="center" vertical="center"/>
    </xf>
    <xf numFmtId="49" fontId="30" fillId="0" borderId="41" xfId="0" applyNumberFormat="1" applyFont="1" applyBorder="1" applyAlignment="1" applyProtection="1">
      <alignment horizontal="center" vertical="center" wrapText="1"/>
      <protection locked="0"/>
    </xf>
    <xf numFmtId="0" fontId="29" fillId="0" borderId="42" xfId="0" applyFont="1" applyBorder="1" applyAlignment="1">
      <alignment vertical="top" wrapText="1"/>
    </xf>
    <xf numFmtId="0" fontId="31" fillId="0" borderId="54" xfId="0" applyFont="1" applyBorder="1" applyAlignment="1">
      <alignment horizontal="right"/>
    </xf>
    <xf numFmtId="0" fontId="31" fillId="0" borderId="0" xfId="0" applyFont="1" applyBorder="1" applyAlignment="1">
      <alignment horizontal="right"/>
    </xf>
    <xf numFmtId="0" fontId="31" fillId="0" borderId="36" xfId="0" applyFont="1" applyBorder="1" applyAlignment="1">
      <alignment horizontal="right"/>
    </xf>
    <xf numFmtId="0" fontId="31" fillId="0" borderId="61" xfId="0" applyFont="1" applyBorder="1" applyAlignment="1">
      <alignment horizontal="right"/>
    </xf>
    <xf numFmtId="0" fontId="28" fillId="0" borderId="62" xfId="0" applyFont="1" applyBorder="1" applyAlignment="1">
      <alignment horizontal="right"/>
    </xf>
    <xf numFmtId="0" fontId="31" fillId="0" borderId="10" xfId="0" applyFont="1" applyFill="1" applyBorder="1" applyAlignment="1">
      <alignment horizontal="right"/>
    </xf>
    <xf numFmtId="0" fontId="31" fillId="0" borderId="13" xfId="0" applyFont="1" applyFill="1" applyBorder="1" applyAlignment="1">
      <alignment horizontal="right"/>
    </xf>
    <xf numFmtId="49" fontId="18" fillId="0" borderId="40" xfId="0" applyNumberFormat="1" applyFont="1" applyFill="1" applyBorder="1" applyAlignment="1">
      <alignment horizontal="center" vertical="center"/>
    </xf>
    <xf numFmtId="49" fontId="29" fillId="0" borderId="41" xfId="0" applyNumberFormat="1" applyFont="1" applyFill="1" applyBorder="1" applyAlignment="1" applyProtection="1">
      <alignment horizontal="center" vertical="center" wrapText="1"/>
      <protection locked="0"/>
    </xf>
    <xf numFmtId="0" fontId="29" fillId="0" borderId="42" xfId="0" applyFont="1" applyFill="1" applyBorder="1" applyProtection="1">
      <protection locked="0"/>
    </xf>
    <xf numFmtId="0" fontId="31" fillId="0" borderId="53" xfId="0" applyFont="1" applyFill="1" applyBorder="1" applyAlignment="1">
      <alignment horizontal="right"/>
    </xf>
    <xf numFmtId="0" fontId="31" fillId="0" borderId="0" xfId="0" applyFont="1" applyFill="1" applyBorder="1" applyAlignment="1">
      <alignment horizontal="right"/>
    </xf>
    <xf numFmtId="0" fontId="31" fillId="0" borderId="63" xfId="0" applyFont="1" applyFill="1" applyBorder="1" applyAlignment="1">
      <alignment horizontal="right"/>
    </xf>
    <xf numFmtId="0" fontId="0" fillId="0" borderId="10" xfId="0" applyFill="1" applyBorder="1"/>
    <xf numFmtId="49" fontId="26" fillId="0" borderId="25" xfId="0" applyNumberFormat="1" applyFont="1" applyFill="1" applyBorder="1" applyAlignment="1" applyProtection="1">
      <alignment horizontal="center" vertical="center" wrapText="1"/>
      <protection locked="0"/>
    </xf>
    <xf numFmtId="0" fontId="27" fillId="0" borderId="48" xfId="0" applyFont="1" applyFill="1" applyBorder="1" applyAlignment="1" applyProtection="1">
      <alignment vertical="top" wrapText="1"/>
      <protection locked="0"/>
    </xf>
    <xf numFmtId="0" fontId="28" fillId="0" borderId="12" xfId="0" applyFont="1" applyFill="1" applyBorder="1" applyAlignment="1">
      <alignment horizontal="right"/>
    </xf>
    <xf numFmtId="0" fontId="28" fillId="0" borderId="10" xfId="0" applyFont="1" applyFill="1" applyBorder="1" applyAlignment="1">
      <alignment horizontal="right"/>
    </xf>
    <xf numFmtId="0" fontId="28" fillId="0" borderId="31" xfId="0" applyFont="1" applyFill="1" applyBorder="1" applyAlignment="1">
      <alignment horizontal="right"/>
    </xf>
    <xf numFmtId="0" fontId="28" fillId="0" borderId="43" xfId="0" applyFont="1" applyFill="1" applyBorder="1" applyAlignment="1">
      <alignment horizontal="right"/>
    </xf>
    <xf numFmtId="49" fontId="29" fillId="0" borderId="41" xfId="0" applyNumberFormat="1" applyFont="1" applyBorder="1" applyAlignment="1" applyProtection="1">
      <alignment horizontal="center" vertical="center" wrapText="1"/>
      <protection locked="0"/>
    </xf>
    <xf numFmtId="0" fontId="31" fillId="0" borderId="64" xfId="0" applyFont="1" applyBorder="1" applyAlignment="1">
      <alignment horizontal="right"/>
    </xf>
    <xf numFmtId="49" fontId="27" fillId="0" borderId="25" xfId="0" applyNumberFormat="1" applyFont="1" applyFill="1" applyBorder="1" applyAlignment="1" applyProtection="1">
      <alignment horizontal="center" vertical="center" wrapText="1"/>
      <protection locked="0"/>
    </xf>
    <xf numFmtId="49" fontId="29" fillId="0" borderId="34" xfId="0" applyNumberFormat="1" applyFont="1" applyFill="1" applyBorder="1" applyAlignment="1" applyProtection="1">
      <alignment horizontal="center" vertical="center" wrapText="1"/>
      <protection locked="0"/>
    </xf>
    <xf numFmtId="0" fontId="29" fillId="0" borderId="22" xfId="0" applyFont="1" applyFill="1" applyBorder="1" applyProtection="1">
      <protection locked="0"/>
    </xf>
    <xf numFmtId="0" fontId="28" fillId="0" borderId="48" xfId="0" applyFont="1" applyFill="1" applyBorder="1" applyAlignment="1">
      <alignment horizontal="right" wrapText="1"/>
    </xf>
    <xf numFmtId="0" fontId="31" fillId="0" borderId="65" xfId="0" applyFont="1" applyFill="1" applyBorder="1" applyAlignment="1">
      <alignment horizontal="right"/>
    </xf>
    <xf numFmtId="49" fontId="29" fillId="0" borderId="34" xfId="0" applyNumberFormat="1" applyFont="1" applyBorder="1" applyAlignment="1" applyProtection="1">
      <alignment horizontal="center" vertical="center" wrapText="1"/>
      <protection locked="0"/>
    </xf>
    <xf numFmtId="49" fontId="29" fillId="0" borderId="20" xfId="0" applyNumberFormat="1" applyFont="1" applyBorder="1" applyAlignment="1" applyProtection="1">
      <alignment horizontal="center" vertical="center" wrapText="1"/>
      <protection locked="0"/>
    </xf>
    <xf numFmtId="49" fontId="30" fillId="0" borderId="30" xfId="0" applyNumberFormat="1" applyFont="1" applyBorder="1" applyAlignment="1" applyProtection="1">
      <alignment horizontal="center" vertical="center" wrapText="1"/>
      <protection locked="0"/>
    </xf>
    <xf numFmtId="49" fontId="29" fillId="0" borderId="42" xfId="0" applyNumberFormat="1" applyFont="1" applyBorder="1" applyAlignment="1" applyProtection="1">
      <alignment horizontal="center" vertical="center"/>
      <protection locked="0"/>
    </xf>
    <xf numFmtId="49" fontId="29" fillId="0" borderId="40" xfId="0" applyNumberFormat="1" applyFont="1" applyBorder="1" applyAlignment="1" applyProtection="1">
      <alignment horizontal="center" vertical="center"/>
      <protection locked="0"/>
    </xf>
    <xf numFmtId="49" fontId="29" fillId="0" borderId="66"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center" vertical="center"/>
      <protection locked="0"/>
    </xf>
    <xf numFmtId="0" fontId="30" fillId="0" borderId="0" xfId="0" applyFont="1" applyBorder="1" applyAlignment="1" applyProtection="1">
      <alignment horizontal="center" vertical="center" wrapText="1"/>
      <protection locked="0"/>
    </xf>
    <xf numFmtId="0" fontId="30" fillId="0" borderId="53" xfId="0" applyFont="1" applyBorder="1" applyAlignment="1" applyProtection="1">
      <alignment horizontal="center" vertical="center" wrapText="1"/>
      <protection locked="0"/>
    </xf>
    <xf numFmtId="0" fontId="29" fillId="0" borderId="42" xfId="0" applyFont="1" applyFill="1" applyBorder="1" applyAlignment="1">
      <alignment horizontal="center" vertical="center"/>
    </xf>
    <xf numFmtId="0" fontId="29" fillId="0" borderId="40" xfId="0" applyFont="1" applyFill="1" applyBorder="1" applyAlignment="1">
      <alignment horizontal="center" vertical="center"/>
    </xf>
    <xf numFmtId="0" fontId="36" fillId="0" borderId="42" xfId="0" applyFont="1" applyFill="1" applyBorder="1" applyAlignment="1">
      <alignment vertical="center" wrapText="1"/>
    </xf>
    <xf numFmtId="0" fontId="30" fillId="0" borderId="42" xfId="0" applyFont="1" applyFill="1" applyBorder="1" applyAlignment="1" applyProtection="1">
      <alignment horizontal="center" vertical="center" wrapText="1"/>
      <protection locked="0"/>
    </xf>
    <xf numFmtId="0" fontId="30" fillId="0" borderId="40" xfId="0" applyFont="1" applyFill="1" applyBorder="1" applyAlignment="1" applyProtection="1">
      <alignment horizontal="center" vertical="center" wrapText="1"/>
      <protection locked="0"/>
    </xf>
    <xf numFmtId="0" fontId="29" fillId="0" borderId="42" xfId="0" applyFont="1" applyBorder="1" applyAlignment="1">
      <alignment horizontal="center" vertical="center"/>
    </xf>
    <xf numFmtId="0" fontId="29" fillId="0" borderId="40" xfId="0" applyFont="1" applyBorder="1" applyAlignment="1">
      <alignment horizontal="center" vertical="center"/>
    </xf>
    <xf numFmtId="0" fontId="29" fillId="0" borderId="67" xfId="0" applyFont="1" applyBorder="1" applyAlignment="1">
      <alignment horizontal="left" vertical="top" wrapText="1"/>
    </xf>
    <xf numFmtId="0" fontId="28" fillId="0" borderId="67" xfId="0" applyFont="1" applyFill="1" applyBorder="1" applyAlignment="1">
      <alignment horizontal="right"/>
    </xf>
    <xf numFmtId="0" fontId="34" fillId="0" borderId="34" xfId="0" applyFont="1" applyBorder="1" applyAlignment="1" applyProtection="1">
      <alignment vertical="center" wrapText="1"/>
      <protection locked="0"/>
    </xf>
    <xf numFmtId="0" fontId="28" fillId="0" borderId="22" xfId="0" applyFont="1" applyBorder="1" applyAlignment="1">
      <alignment horizontal="right" wrapText="1"/>
    </xf>
    <xf numFmtId="49" fontId="29" fillId="0" borderId="42" xfId="0" applyNumberFormat="1" applyFont="1" applyFill="1" applyBorder="1" applyAlignment="1" applyProtection="1">
      <alignment horizontal="center" vertical="center" wrapText="1"/>
      <protection locked="0"/>
    </xf>
    <xf numFmtId="49" fontId="29" fillId="0" borderId="59" xfId="0" applyNumberFormat="1" applyFont="1" applyFill="1" applyBorder="1" applyAlignment="1" applyProtection="1">
      <alignment horizontal="center" vertical="center" wrapText="1"/>
      <protection locked="0"/>
    </xf>
    <xf numFmtId="0" fontId="28" fillId="0" borderId="64" xfId="0" applyFont="1" applyBorder="1" applyAlignment="1">
      <alignment horizontal="right"/>
    </xf>
    <xf numFmtId="0" fontId="28" fillId="0" borderId="68" xfId="0" applyFont="1" applyBorder="1" applyAlignment="1">
      <alignment horizontal="right"/>
    </xf>
    <xf numFmtId="0" fontId="28" fillId="0" borderId="69" xfId="0" applyFont="1" applyBorder="1" applyAlignment="1">
      <alignment horizontal="right"/>
    </xf>
    <xf numFmtId="0" fontId="28" fillId="0" borderId="70" xfId="0" applyFont="1" applyBorder="1" applyAlignment="1">
      <alignment horizontal="right"/>
    </xf>
    <xf numFmtId="0" fontId="31" fillId="0" borderId="32" xfId="0" applyFont="1" applyFill="1" applyBorder="1" applyAlignment="1">
      <alignment horizontal="right"/>
    </xf>
    <xf numFmtId="49" fontId="30" fillId="0" borderId="41" xfId="0" applyNumberFormat="1" applyFont="1" applyFill="1" applyBorder="1" applyAlignment="1" applyProtection="1">
      <alignment horizontal="center" vertical="center" wrapText="1"/>
      <protection locked="0"/>
    </xf>
    <xf numFmtId="0" fontId="31" fillId="0" borderId="44" xfId="0" applyFont="1" applyFill="1" applyBorder="1" applyAlignment="1">
      <alignment horizontal="right"/>
    </xf>
    <xf numFmtId="0" fontId="31" fillId="0" borderId="45" xfId="0" applyFont="1" applyFill="1" applyBorder="1" applyAlignment="1">
      <alignment horizontal="right"/>
    </xf>
    <xf numFmtId="0" fontId="28" fillId="0" borderId="53" xfId="0" applyFont="1" applyFill="1" applyBorder="1" applyAlignment="1">
      <alignment horizontal="right"/>
    </xf>
    <xf numFmtId="49" fontId="30" fillId="0" borderId="50" xfId="0" applyNumberFormat="1" applyFont="1" applyFill="1" applyBorder="1" applyAlignment="1" applyProtection="1">
      <alignment horizontal="center" vertical="center" wrapText="1"/>
      <protection locked="0"/>
    </xf>
    <xf numFmtId="0" fontId="29" fillId="0" borderId="38" xfId="0" applyFont="1" applyBorder="1" applyAlignment="1">
      <alignment vertical="center" wrapText="1"/>
    </xf>
    <xf numFmtId="0" fontId="29" fillId="0" borderId="71" xfId="0" applyFont="1" applyBorder="1" applyAlignment="1">
      <alignment vertical="top" wrapText="1"/>
    </xf>
    <xf numFmtId="0" fontId="29" fillId="0" borderId="35" xfId="0" applyFont="1" applyBorder="1" applyAlignment="1">
      <alignment vertical="center" wrapText="1"/>
    </xf>
    <xf numFmtId="0" fontId="29" fillId="0" borderId="67" xfId="0" applyFont="1" applyBorder="1" applyAlignment="1">
      <alignment horizontal="center" vertical="center"/>
    </xf>
    <xf numFmtId="0" fontId="31" fillId="0" borderId="37" xfId="0" applyFont="1" applyBorder="1" applyAlignment="1">
      <alignment horizontal="right"/>
    </xf>
    <xf numFmtId="0" fontId="28" fillId="0" borderId="72" xfId="0" applyFont="1" applyFill="1" applyBorder="1" applyAlignment="1">
      <alignment horizontal="right" wrapText="1"/>
    </xf>
    <xf numFmtId="0" fontId="31" fillId="0" borderId="64" xfId="0" applyFont="1" applyFill="1" applyBorder="1" applyAlignment="1">
      <alignment horizontal="right"/>
    </xf>
    <xf numFmtId="0" fontId="0" fillId="0" borderId="73" xfId="0" applyBorder="1"/>
    <xf numFmtId="0" fontId="29" fillId="0" borderId="47" xfId="0" applyFont="1" applyBorder="1" applyAlignment="1">
      <alignment horizontal="center" vertical="center"/>
    </xf>
    <xf numFmtId="0" fontId="29" fillId="0" borderId="42" xfId="0" applyFont="1" applyBorder="1" applyAlignment="1">
      <alignment vertical="center" wrapText="1"/>
    </xf>
    <xf numFmtId="0" fontId="28" fillId="0" borderId="74" xfId="0" applyFont="1" applyFill="1" applyBorder="1" applyAlignment="1">
      <alignment horizontal="right"/>
    </xf>
    <xf numFmtId="0" fontId="28" fillId="0" borderId="14" xfId="0" applyFont="1" applyFill="1" applyBorder="1" applyAlignment="1">
      <alignment horizontal="right" wrapText="1"/>
    </xf>
    <xf numFmtId="0" fontId="28" fillId="0" borderId="12" xfId="0" applyFont="1" applyFill="1" applyBorder="1" applyAlignment="1">
      <alignment horizontal="right" wrapText="1"/>
    </xf>
    <xf numFmtId="49" fontId="26" fillId="0" borderId="10" xfId="0" applyNumberFormat="1" applyFont="1" applyFill="1" applyBorder="1" applyAlignment="1" applyProtection="1">
      <alignment horizontal="center" vertical="center" wrapText="1"/>
      <protection locked="0"/>
    </xf>
    <xf numFmtId="0" fontId="31" fillId="0" borderId="75" xfId="0" applyFont="1" applyFill="1" applyBorder="1" applyAlignment="1">
      <alignment horizontal="right"/>
    </xf>
    <xf numFmtId="0" fontId="31" fillId="0" borderId="22" xfId="0" applyFont="1" applyFill="1" applyBorder="1" applyAlignment="1">
      <alignment horizontal="right"/>
    </xf>
    <xf numFmtId="0" fontId="28" fillId="0" borderId="57" xfId="0" applyFont="1" applyFill="1" applyBorder="1" applyAlignment="1">
      <alignment horizontal="right" wrapText="1"/>
    </xf>
    <xf numFmtId="49" fontId="29" fillId="0" borderId="13" xfId="0" applyNumberFormat="1" applyFont="1" applyFill="1" applyBorder="1" applyAlignment="1" applyProtection="1">
      <alignment horizontal="center" vertical="center" wrapText="1"/>
      <protection locked="0"/>
    </xf>
    <xf numFmtId="0" fontId="29" fillId="0" borderId="0" xfId="0" applyFont="1" applyFill="1" applyBorder="1" applyProtection="1">
      <protection locked="0"/>
    </xf>
    <xf numFmtId="0" fontId="31" fillId="0" borderId="36" xfId="0" applyFont="1" applyFill="1" applyBorder="1" applyAlignment="1">
      <alignment horizontal="right"/>
    </xf>
    <xf numFmtId="0" fontId="29" fillId="0" borderId="34" xfId="0" applyFont="1" applyFill="1" applyBorder="1" applyAlignment="1" applyProtection="1">
      <alignment vertical="top" wrapText="1"/>
      <protection locked="0"/>
    </xf>
    <xf numFmtId="49" fontId="29" fillId="0" borderId="29" xfId="0" applyNumberFormat="1" applyFont="1" applyFill="1" applyBorder="1" applyAlignment="1" applyProtection="1">
      <alignment horizontal="center" vertical="center" wrapText="1"/>
      <protection locked="0"/>
    </xf>
    <xf numFmtId="0" fontId="31" fillId="0" borderId="34" xfId="0" applyFont="1" applyFill="1" applyBorder="1" applyAlignment="1">
      <alignment horizontal="right"/>
    </xf>
    <xf numFmtId="0" fontId="31" fillId="0" borderId="40" xfId="0" applyFont="1" applyFill="1" applyBorder="1" applyAlignment="1">
      <alignment horizontal="right"/>
    </xf>
    <xf numFmtId="0" fontId="31" fillId="0" borderId="30" xfId="0" applyFont="1" applyFill="1" applyBorder="1" applyAlignment="1">
      <alignment horizontal="right"/>
    </xf>
    <xf numFmtId="0" fontId="28" fillId="0" borderId="28" xfId="0" applyFont="1" applyFill="1" applyBorder="1" applyAlignment="1">
      <alignment horizontal="right" wrapText="1"/>
    </xf>
    <xf numFmtId="49" fontId="30" fillId="24" borderId="13" xfId="0" applyNumberFormat="1" applyFont="1" applyFill="1" applyBorder="1" applyAlignment="1" applyProtection="1">
      <alignment horizontal="center" vertical="center" wrapText="1"/>
      <protection locked="0"/>
    </xf>
    <xf numFmtId="0" fontId="30" fillId="24" borderId="0" xfId="0" applyFont="1" applyFill="1" applyBorder="1" applyAlignment="1" applyProtection="1">
      <alignment vertical="top" wrapText="1"/>
      <protection locked="0"/>
    </xf>
    <xf numFmtId="0" fontId="31" fillId="0" borderId="53" xfId="0" applyFont="1" applyBorder="1" applyAlignment="1">
      <alignment horizontal="right"/>
    </xf>
    <xf numFmtId="0" fontId="28" fillId="0" borderId="54" xfId="0" applyFont="1" applyBorder="1" applyAlignment="1">
      <alignment horizontal="right" wrapText="1"/>
    </xf>
    <xf numFmtId="0" fontId="31" fillId="0" borderId="76" xfId="0" applyFont="1" applyBorder="1" applyAlignment="1">
      <alignment horizontal="right"/>
    </xf>
    <xf numFmtId="0" fontId="0" fillId="0" borderId="59" xfId="0" applyBorder="1"/>
    <xf numFmtId="0" fontId="26" fillId="0" borderId="25" xfId="0" applyFont="1" applyBorder="1" applyAlignment="1" applyProtection="1">
      <alignment horizontal="center" vertical="center"/>
      <protection locked="0"/>
    </xf>
    <xf numFmtId="0" fontId="26" fillId="0" borderId="48" xfId="0" applyFont="1" applyFill="1" applyBorder="1" applyAlignment="1" applyProtection="1">
      <alignment vertical="top" wrapText="1"/>
      <protection locked="0"/>
    </xf>
    <xf numFmtId="0" fontId="38" fillId="0" borderId="0" xfId="0" applyFont="1"/>
    <xf numFmtId="0" fontId="31" fillId="0" borderId="0" xfId="0" applyFont="1"/>
    <xf numFmtId="0" fontId="39" fillId="0" borderId="0" xfId="0" applyFont="1" applyAlignment="1">
      <alignment wrapText="1"/>
    </xf>
    <xf numFmtId="0" fontId="19" fillId="0" borderId="0" xfId="0" applyFont="1" applyAlignment="1"/>
    <xf numFmtId="0" fontId="19" fillId="0" borderId="0" xfId="0" applyFont="1" applyAlignment="1">
      <alignment wrapText="1"/>
    </xf>
    <xf numFmtId="0" fontId="24" fillId="0" borderId="2" xfId="0" applyFont="1" applyBorder="1" applyAlignment="1">
      <alignment horizontal="center" wrapText="1"/>
    </xf>
    <xf numFmtId="0" fontId="40" fillId="0" borderId="31" xfId="0" applyFont="1" applyBorder="1" applyAlignment="1">
      <alignment horizontal="center" vertical="center" wrapText="1"/>
    </xf>
    <xf numFmtId="49" fontId="40" fillId="0" borderId="33"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center" vertical="top" wrapText="1"/>
    </xf>
    <xf numFmtId="0" fontId="40" fillId="0" borderId="32" xfId="0" applyFont="1" applyBorder="1" applyAlignment="1">
      <alignment horizontal="center" vertical="top" wrapText="1"/>
    </xf>
    <xf numFmtId="0" fontId="0" fillId="0" borderId="0" xfId="0" applyAlignment="1">
      <alignment horizontal="center"/>
    </xf>
    <xf numFmtId="49" fontId="41" fillId="0" borderId="31" xfId="0" applyNumberFormat="1" applyFont="1" applyBorder="1" applyAlignment="1">
      <alignment horizontal="right" vertical="center"/>
    </xf>
    <xf numFmtId="49" fontId="21" fillId="0" borderId="33" xfId="0" applyNumberFormat="1" applyFont="1" applyBorder="1" applyAlignment="1">
      <alignment horizontal="center" vertical="center"/>
    </xf>
    <xf numFmtId="49" fontId="26" fillId="0" borderId="2" xfId="0" applyNumberFormat="1" applyFont="1" applyBorder="1" applyAlignment="1" applyProtection="1">
      <alignment horizontal="center" vertical="center" wrapText="1"/>
      <protection locked="0"/>
    </xf>
    <xf numFmtId="0" fontId="27" fillId="0" borderId="2" xfId="0" applyFont="1" applyBorder="1" applyAlignment="1" applyProtection="1">
      <alignment vertical="top" wrapText="1"/>
      <protection locked="0"/>
    </xf>
    <xf numFmtId="49" fontId="0" fillId="0" borderId="31" xfId="0" applyNumberFormat="1" applyFont="1" applyBorder="1" applyAlignment="1">
      <alignment horizontal="right" vertical="center"/>
    </xf>
    <xf numFmtId="49" fontId="18" fillId="0" borderId="33" xfId="0" applyNumberFormat="1" applyFont="1" applyBorder="1" applyAlignment="1">
      <alignment horizontal="center" vertical="center"/>
    </xf>
    <xf numFmtId="0" fontId="42" fillId="0" borderId="2" xfId="0" applyFont="1" applyBorder="1" applyAlignment="1" applyProtection="1">
      <alignment vertical="top" wrapText="1"/>
      <protection locked="0"/>
    </xf>
    <xf numFmtId="49" fontId="29" fillId="0" borderId="2" xfId="0" applyNumberFormat="1" applyFont="1" applyFill="1" applyBorder="1" applyAlignment="1" applyProtection="1">
      <alignment horizontal="center" vertical="center" wrapText="1"/>
      <protection locked="0"/>
    </xf>
    <xf numFmtId="0" fontId="29" fillId="0" borderId="2" xfId="0" applyFont="1" applyFill="1" applyBorder="1" applyAlignment="1" applyProtection="1">
      <alignment vertical="top" wrapText="1"/>
      <protection locked="0"/>
    </xf>
    <xf numFmtId="49" fontId="43" fillId="0" borderId="31" xfId="0" applyNumberFormat="1" applyFont="1" applyBorder="1" applyAlignment="1">
      <alignment horizontal="right" vertical="center"/>
    </xf>
    <xf numFmtId="0" fontId="30" fillId="0" borderId="2" xfId="0" applyFont="1" applyBorder="1" applyAlignment="1" applyProtection="1">
      <alignment vertical="center" wrapText="1"/>
      <protection locked="0"/>
    </xf>
    <xf numFmtId="49" fontId="29" fillId="0" borderId="2" xfId="0" applyNumberFormat="1" applyFont="1" applyBorder="1" applyAlignment="1">
      <alignment horizontal="center" vertical="center"/>
    </xf>
    <xf numFmtId="0" fontId="29" fillId="0" borderId="2" xfId="0" applyFont="1" applyBorder="1" applyAlignment="1" applyProtection="1">
      <alignment vertical="top" wrapText="1"/>
      <protection locked="0"/>
    </xf>
    <xf numFmtId="0" fontId="29" fillId="0" borderId="2" xfId="0" applyFont="1" applyBorder="1" applyAlignment="1">
      <alignment vertical="top" wrapText="1"/>
    </xf>
    <xf numFmtId="0" fontId="29" fillId="0" borderId="2" xfId="0" applyFont="1" applyBorder="1" applyAlignment="1" applyProtection="1">
      <alignment vertical="center" wrapText="1"/>
      <protection locked="0"/>
    </xf>
    <xf numFmtId="0" fontId="29" fillId="0" borderId="2" xfId="0" applyFont="1" applyBorder="1" applyAlignment="1" applyProtection="1">
      <alignment wrapText="1"/>
      <protection locked="0"/>
    </xf>
    <xf numFmtId="0" fontId="36" fillId="0" borderId="2" xfId="0" applyFont="1" applyBorder="1" applyAlignment="1">
      <alignment vertical="center" wrapText="1"/>
    </xf>
    <xf numFmtId="0" fontId="29" fillId="0" borderId="2" xfId="0" applyFont="1" applyBorder="1" applyAlignment="1">
      <alignment wrapText="1"/>
    </xf>
    <xf numFmtId="49" fontId="29" fillId="0" borderId="2" xfId="0" applyNumberFormat="1" applyFont="1" applyBorder="1" applyAlignment="1" applyProtection="1">
      <alignment horizontal="center" vertical="center" wrapText="1"/>
      <protection locked="0"/>
    </xf>
    <xf numFmtId="0" fontId="29" fillId="0" borderId="2" xfId="0" applyFont="1" applyBorder="1" applyAlignment="1">
      <alignment vertical="center" wrapText="1"/>
    </xf>
    <xf numFmtId="0" fontId="31" fillId="0" borderId="2" xfId="0" applyFont="1" applyBorder="1" applyAlignment="1">
      <alignment horizontal="right" vertical="center" wrapText="1"/>
    </xf>
    <xf numFmtId="0" fontId="28" fillId="0" borderId="2" xfId="0" applyFont="1" applyBorder="1" applyAlignment="1">
      <alignment horizontal="right" vertical="center" wrapText="1"/>
    </xf>
    <xf numFmtId="0" fontId="41" fillId="0" borderId="31" xfId="0" applyFont="1" applyBorder="1" applyAlignment="1">
      <alignment vertical="center"/>
    </xf>
    <xf numFmtId="49" fontId="27" fillId="0" borderId="2" xfId="0" applyNumberFormat="1" applyFont="1" applyBorder="1" applyAlignment="1" applyProtection="1">
      <alignment horizontal="center" vertical="center" wrapText="1"/>
      <protection locked="0"/>
    </xf>
    <xf numFmtId="0" fontId="0" fillId="0" borderId="31" xfId="0" applyBorder="1" applyAlignment="1">
      <alignment vertical="center"/>
    </xf>
    <xf numFmtId="0" fontId="28" fillId="0" borderId="2" xfId="0" applyFont="1" applyFill="1" applyBorder="1" applyAlignment="1">
      <alignment horizontal="right"/>
    </xf>
    <xf numFmtId="0" fontId="30" fillId="0" borderId="2" xfId="0" applyFont="1" applyBorder="1" applyAlignment="1" applyProtection="1">
      <alignment vertical="top" wrapText="1"/>
      <protection locked="0"/>
    </xf>
    <xf numFmtId="49" fontId="29" fillId="0" borderId="2" xfId="0" applyNumberFormat="1" applyFont="1" applyFill="1" applyBorder="1" applyAlignment="1">
      <alignment horizontal="center" vertical="center"/>
    </xf>
    <xf numFmtId="0" fontId="29" fillId="0" borderId="2" xfId="0" applyFont="1" applyFill="1" applyBorder="1" applyAlignment="1">
      <alignment vertical="center" wrapText="1"/>
    </xf>
    <xf numFmtId="0" fontId="41" fillId="0" borderId="0" xfId="0" applyFont="1"/>
    <xf numFmtId="49" fontId="30" fillId="0" borderId="2" xfId="0" applyNumberFormat="1" applyFont="1" applyFill="1" applyBorder="1" applyAlignment="1" applyProtection="1">
      <alignment horizontal="center" vertical="center" wrapText="1"/>
      <protection locked="0"/>
    </xf>
    <xf numFmtId="0" fontId="32" fillId="0" borderId="2" xfId="0" applyFont="1" applyFill="1" applyBorder="1" applyAlignment="1">
      <alignment vertical="top" wrapText="1"/>
    </xf>
    <xf numFmtId="0" fontId="29" fillId="0" borderId="2" xfId="0" applyFont="1" applyFill="1" applyBorder="1" applyAlignment="1">
      <alignment wrapText="1"/>
    </xf>
    <xf numFmtId="0" fontId="29" fillId="0" borderId="2" xfId="0" applyFont="1" applyFill="1" applyBorder="1" applyAlignment="1">
      <alignment vertical="top" wrapText="1"/>
    </xf>
    <xf numFmtId="0" fontId="42" fillId="0" borderId="2" xfId="0" applyFont="1" applyFill="1" applyBorder="1" applyAlignment="1" applyProtection="1">
      <alignment vertical="top" wrapText="1"/>
      <protection locked="0"/>
    </xf>
    <xf numFmtId="0" fontId="0" fillId="0" borderId="31" xfId="0" applyFill="1" applyBorder="1" applyAlignment="1">
      <alignment vertical="center"/>
    </xf>
    <xf numFmtId="0" fontId="30" fillId="0" borderId="2" xfId="0" applyFont="1" applyFill="1" applyBorder="1" applyAlignment="1" applyProtection="1">
      <alignment vertical="top" wrapText="1"/>
      <protection locked="0"/>
    </xf>
    <xf numFmtId="0" fontId="30" fillId="0" borderId="2" xfId="0" applyFont="1" applyBorder="1" applyAlignment="1" applyProtection="1">
      <alignment horizontal="left" vertical="top" wrapText="1"/>
      <protection locked="0"/>
    </xf>
    <xf numFmtId="0" fontId="44" fillId="0" borderId="2" xfId="0" applyFont="1" applyBorder="1" applyAlignment="1">
      <alignment vertical="center" wrapText="1"/>
    </xf>
    <xf numFmtId="0" fontId="28" fillId="0" borderId="32" xfId="0" applyFont="1" applyBorder="1" applyAlignment="1">
      <alignment horizontal="right" wrapText="1"/>
    </xf>
    <xf numFmtId="49" fontId="18" fillId="0" borderId="33" xfId="0" applyNumberFormat="1" applyFont="1" applyFill="1" applyBorder="1" applyAlignment="1">
      <alignment horizontal="center" vertical="center"/>
    </xf>
    <xf numFmtId="49" fontId="29" fillId="0" borderId="2" xfId="0" applyNumberFormat="1" applyFont="1" applyBorder="1" applyAlignment="1" applyProtection="1">
      <alignment horizontal="center" vertical="center"/>
      <protection locked="0"/>
    </xf>
    <xf numFmtId="2" fontId="30" fillId="0" borderId="2" xfId="0" applyNumberFormat="1" applyFont="1" applyBorder="1" applyAlignment="1">
      <alignment wrapText="1"/>
    </xf>
    <xf numFmtId="0" fontId="0" fillId="0" borderId="2" xfId="0" applyFill="1" applyBorder="1" applyAlignment="1">
      <alignment vertical="center"/>
    </xf>
    <xf numFmtId="49" fontId="18" fillId="0" borderId="2" xfId="0" applyNumberFormat="1" applyFont="1" applyFill="1" applyBorder="1" applyAlignment="1">
      <alignment horizontal="center" vertical="center"/>
    </xf>
    <xf numFmtId="49" fontId="29" fillId="0" borderId="2" xfId="0" applyNumberFormat="1" applyFont="1" applyBorder="1" applyAlignment="1">
      <alignment horizontal="center" vertical="center" wrapText="1"/>
    </xf>
    <xf numFmtId="0" fontId="29" fillId="0" borderId="2" xfId="0" applyFont="1" applyBorder="1"/>
    <xf numFmtId="0" fontId="29" fillId="0" borderId="2" xfId="0" applyFont="1" applyFill="1" applyBorder="1" applyAlignment="1" applyProtection="1">
      <alignment wrapText="1"/>
      <protection locked="0"/>
    </xf>
    <xf numFmtId="0" fontId="29" fillId="0" borderId="2" xfId="0" applyFont="1" applyFill="1" applyBorder="1" applyProtection="1">
      <protection locked="0"/>
    </xf>
    <xf numFmtId="0" fontId="28" fillId="0" borderId="32" xfId="0" applyFont="1" applyFill="1" applyBorder="1" applyAlignment="1">
      <alignment horizontal="right" wrapText="1"/>
    </xf>
    <xf numFmtId="0" fontId="41" fillId="0" borderId="31" xfId="0" applyFont="1" applyFill="1" applyBorder="1" applyAlignment="1">
      <alignment vertical="center"/>
    </xf>
    <xf numFmtId="49" fontId="21" fillId="0" borderId="33" xfId="0" applyNumberFormat="1" applyFont="1" applyFill="1" applyBorder="1" applyAlignment="1">
      <alignment horizontal="center" vertical="center"/>
    </xf>
    <xf numFmtId="49" fontId="26" fillId="0" borderId="2" xfId="0"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vertical="top" wrapText="1"/>
      <protection locked="0"/>
    </xf>
    <xf numFmtId="49" fontId="27" fillId="0" borderId="2" xfId="0" applyNumberFormat="1" applyFont="1" applyFill="1" applyBorder="1" applyAlignment="1" applyProtection="1">
      <alignment horizontal="center" vertical="center" wrapText="1"/>
      <protection locked="0"/>
    </xf>
    <xf numFmtId="0" fontId="30" fillId="0" borderId="2" xfId="0" applyFont="1" applyBorder="1" applyAlignment="1">
      <alignment wrapText="1"/>
    </xf>
    <xf numFmtId="0" fontId="30" fillId="0" borderId="2" xfId="0" applyFont="1" applyBorder="1" applyAlignment="1" applyProtection="1">
      <alignment horizontal="center" vertical="center" wrapText="1"/>
      <protection locked="0"/>
    </xf>
    <xf numFmtId="0" fontId="29" fillId="0" borderId="2" xfId="0" applyFont="1" applyFill="1" applyBorder="1" applyAlignment="1">
      <alignment horizontal="center" vertical="center"/>
    </xf>
    <xf numFmtId="0" fontId="36" fillId="0" borderId="2" xfId="0" applyFont="1" applyFill="1" applyBorder="1" applyAlignment="1">
      <alignment vertical="center" wrapText="1"/>
    </xf>
    <xf numFmtId="0" fontId="30" fillId="0" borderId="2" xfId="0" applyFont="1" applyFill="1" applyBorder="1" applyAlignment="1" applyProtection="1">
      <alignment horizontal="center" vertical="center" wrapText="1"/>
      <protection locked="0"/>
    </xf>
    <xf numFmtId="0" fontId="29" fillId="0" borderId="2" xfId="0" applyFont="1" applyBorder="1" applyAlignment="1">
      <alignment horizontal="center" vertical="center"/>
    </xf>
    <xf numFmtId="49" fontId="18" fillId="0" borderId="74" xfId="0" applyNumberFormat="1" applyFont="1" applyBorder="1" applyAlignment="1">
      <alignment horizontal="center" vertical="center"/>
    </xf>
    <xf numFmtId="0" fontId="29" fillId="0" borderId="74" xfId="0" applyFont="1" applyBorder="1" applyAlignment="1">
      <alignment horizontal="center" vertical="center"/>
    </xf>
    <xf numFmtId="0" fontId="29" fillId="0" borderId="32" xfId="0" applyFont="1" applyBorder="1" applyAlignment="1" applyProtection="1">
      <alignment vertical="top" wrapText="1"/>
      <protection locked="0"/>
    </xf>
    <xf numFmtId="0" fontId="0" fillId="0" borderId="74" xfId="0" applyBorder="1" applyAlignment="1">
      <alignment vertical="center"/>
    </xf>
    <xf numFmtId="49" fontId="18" fillId="0" borderId="46" xfId="0" applyNumberFormat="1" applyFont="1" applyBorder="1" applyAlignment="1">
      <alignment horizontal="center" vertical="center"/>
    </xf>
    <xf numFmtId="49" fontId="30" fillId="0" borderId="47" xfId="0" applyNumberFormat="1" applyFont="1" applyBorder="1" applyAlignment="1" applyProtection="1">
      <alignment horizontal="center" vertical="center" wrapText="1"/>
      <protection locked="0"/>
    </xf>
    <xf numFmtId="0" fontId="0" fillId="0" borderId="35" xfId="0" applyBorder="1" applyAlignment="1">
      <alignment vertical="center"/>
    </xf>
    <xf numFmtId="49" fontId="30" fillId="0" borderId="34" xfId="0" applyNumberFormat="1" applyFont="1" applyFill="1" applyBorder="1" applyAlignment="1" applyProtection="1">
      <alignment horizontal="center" vertical="center" wrapText="1"/>
      <protection locked="0"/>
    </xf>
    <xf numFmtId="0" fontId="31" fillId="0" borderId="2" xfId="0" applyFont="1" applyBorder="1" applyAlignment="1" applyProtection="1">
      <alignment horizontal="right"/>
      <protection hidden="1"/>
    </xf>
    <xf numFmtId="49" fontId="0" fillId="0" borderId="74" xfId="0" applyNumberFormat="1" applyFont="1" applyBorder="1" applyAlignment="1">
      <alignment horizontal="right" vertical="center"/>
    </xf>
    <xf numFmtId="49" fontId="45" fillId="24" borderId="47" xfId="0" applyNumberFormat="1" applyFont="1" applyFill="1" applyBorder="1" applyAlignment="1" applyProtection="1">
      <alignment horizontal="center" vertical="center" wrapText="1"/>
      <protection locked="0"/>
    </xf>
    <xf numFmtId="0" fontId="45" fillId="24" borderId="47" xfId="0" applyFont="1" applyFill="1" applyBorder="1" applyAlignment="1" applyProtection="1">
      <alignment vertical="top" wrapText="1"/>
      <protection locked="0"/>
    </xf>
    <xf numFmtId="0" fontId="45" fillId="0" borderId="47" xfId="0" applyFont="1" applyBorder="1" applyAlignment="1" applyProtection="1">
      <alignment vertical="top" wrapText="1"/>
      <protection locked="0"/>
    </xf>
    <xf numFmtId="0" fontId="46" fillId="0" borderId="47" xfId="0" applyFont="1" applyBorder="1" applyAlignment="1" applyProtection="1">
      <alignment vertical="top" wrapText="1"/>
      <protection locked="0"/>
    </xf>
    <xf numFmtId="0" fontId="0" fillId="0" borderId="43" xfId="0" applyBorder="1" applyAlignment="1">
      <alignment vertical="center"/>
    </xf>
    <xf numFmtId="49" fontId="18" fillId="0" borderId="77" xfId="0" applyNumberFormat="1" applyFont="1" applyBorder="1" applyAlignment="1">
      <alignment horizontal="center" vertical="center"/>
    </xf>
    <xf numFmtId="0" fontId="26" fillId="0" borderId="44" xfId="0" applyFont="1" applyBorder="1" applyAlignment="1" applyProtection="1">
      <alignment horizontal="center" vertical="center"/>
      <protection locked="0"/>
    </xf>
    <xf numFmtId="0" fontId="26" fillId="0" borderId="44" xfId="0" applyFont="1" applyFill="1" applyBorder="1" applyAlignment="1" applyProtection="1">
      <alignment vertical="top" wrapText="1"/>
      <protection locked="0"/>
    </xf>
    <xf numFmtId="0" fontId="28" fillId="0" borderId="44" xfId="0" applyFont="1" applyBorder="1" applyAlignment="1">
      <alignment horizontal="right"/>
    </xf>
    <xf numFmtId="0" fontId="35" fillId="0" borderId="27" xfId="0" applyFont="1" applyFill="1" applyBorder="1" applyAlignment="1">
      <alignment horizontal="right"/>
    </xf>
    <xf numFmtId="0" fontId="47" fillId="0" borderId="12" xfId="0" applyFont="1" applyBorder="1" applyAlignment="1">
      <alignment horizontal="right"/>
    </xf>
    <xf numFmtId="0" fontId="47" fillId="0" borderId="2" xfId="0" applyFont="1" applyBorder="1" applyAlignment="1">
      <alignment horizontal="right"/>
    </xf>
    <xf numFmtId="0" fontId="47" fillId="0" borderId="2" xfId="0" applyFont="1" applyFill="1" applyBorder="1" applyAlignment="1">
      <alignment horizontal="right" wrapText="1"/>
    </xf>
    <xf numFmtId="0" fontId="47" fillId="0" borderId="27" xfId="0" applyFont="1" applyFill="1" applyBorder="1" applyAlignment="1">
      <alignment horizontal="right"/>
    </xf>
    <xf numFmtId="0" fontId="47" fillId="0" borderId="53" xfId="0" applyFont="1" applyBorder="1" applyAlignment="1">
      <alignment horizontal="right"/>
    </xf>
    <xf numFmtId="0" fontId="47" fillId="0" borderId="65" xfId="0" applyFont="1" applyFill="1" applyBorder="1" applyAlignment="1">
      <alignment horizontal="right" wrapText="1"/>
    </xf>
    <xf numFmtId="0" fontId="35" fillId="0" borderId="23" xfId="0" applyFont="1" applyFill="1" applyBorder="1" applyAlignment="1">
      <alignment horizontal="right"/>
    </xf>
    <xf numFmtId="0" fontId="47" fillId="0" borderId="31" xfId="0" applyFont="1" applyFill="1" applyBorder="1" applyAlignment="1">
      <alignment horizontal="right" wrapText="1"/>
    </xf>
    <xf numFmtId="0" fontId="43" fillId="0" borderId="2" xfId="0" applyFont="1" applyBorder="1"/>
    <xf numFmtId="0" fontId="35" fillId="0" borderId="2" xfId="0" applyFont="1" applyFill="1" applyBorder="1" applyAlignment="1">
      <alignment horizontal="right" wrapText="1"/>
    </xf>
    <xf numFmtId="0" fontId="35" fillId="0" borderId="47" xfId="0" applyFont="1" applyBorder="1" applyAlignment="1">
      <alignment horizontal="right"/>
    </xf>
    <xf numFmtId="0" fontId="47" fillId="0" borderId="43" xfId="0" applyFont="1" applyFill="1" applyBorder="1" applyAlignment="1">
      <alignment horizontal="right" wrapText="1"/>
    </xf>
    <xf numFmtId="1" fontId="35" fillId="0" borderId="2" xfId="0" applyNumberFormat="1" applyFont="1" applyBorder="1" applyAlignment="1">
      <alignment horizontal="right" wrapText="1"/>
    </xf>
    <xf numFmtId="0" fontId="47" fillId="0" borderId="51" xfId="0" applyFont="1" applyFill="1" applyBorder="1" applyAlignment="1">
      <alignment horizontal="right" wrapText="1"/>
    </xf>
    <xf numFmtId="1" fontId="47" fillId="0" borderId="2" xfId="0" applyNumberFormat="1" applyFont="1" applyBorder="1" applyAlignment="1">
      <alignment horizontal="right"/>
    </xf>
    <xf numFmtId="1" fontId="47" fillId="0" borderId="53" xfId="0" applyNumberFormat="1" applyFont="1" applyBorder="1" applyAlignment="1">
      <alignment horizontal="right"/>
    </xf>
    <xf numFmtId="0" fontId="35" fillId="0" borderId="32" xfId="0" applyFont="1" applyBorder="1" applyAlignment="1">
      <alignment horizontal="right"/>
    </xf>
    <xf numFmtId="0" fontId="35" fillId="0" borderId="32" xfId="0" applyFont="1" applyBorder="1" applyAlignment="1">
      <alignment horizontal="right" wrapText="1"/>
    </xf>
    <xf numFmtId="0" fontId="47" fillId="0" borderId="54" xfId="0" applyFont="1" applyBorder="1" applyAlignment="1">
      <alignment horizontal="right"/>
    </xf>
    <xf numFmtId="2" fontId="47" fillId="0" borderId="31" xfId="0" applyNumberFormat="1" applyFont="1" applyFill="1" applyBorder="1" applyAlignment="1">
      <alignment horizontal="right" wrapText="1"/>
    </xf>
    <xf numFmtId="2" fontId="35" fillId="0" borderId="2" xfId="0" applyNumberFormat="1" applyFont="1" applyBorder="1" applyAlignment="1">
      <alignment horizontal="right"/>
    </xf>
    <xf numFmtId="0" fontId="35" fillId="0" borderId="44" xfId="0" applyFont="1" applyBorder="1" applyAlignment="1">
      <alignment horizontal="right"/>
    </xf>
    <xf numFmtId="2" fontId="47" fillId="0" borderId="54" xfId="0" applyNumberFormat="1" applyFont="1" applyBorder="1" applyAlignment="1">
      <alignment horizontal="right"/>
    </xf>
    <xf numFmtId="0" fontId="35" fillId="0" borderId="10" xfId="0" applyFont="1" applyFill="1" applyBorder="1" applyAlignment="1">
      <alignment horizontal="right"/>
    </xf>
    <xf numFmtId="0" fontId="47" fillId="0" borderId="18" xfId="0" applyFont="1" applyBorder="1" applyAlignment="1">
      <alignment horizontal="right"/>
    </xf>
    <xf numFmtId="0" fontId="35" fillId="0" borderId="26" xfId="0" applyFont="1" applyFill="1" applyBorder="1" applyAlignment="1">
      <alignment horizontal="right"/>
    </xf>
    <xf numFmtId="0" fontId="47" fillId="0" borderId="62" xfId="0" applyFont="1" applyBorder="1" applyAlignment="1">
      <alignment horizontal="right"/>
    </xf>
    <xf numFmtId="0" fontId="35" fillId="0" borderId="49" xfId="0" applyFont="1" applyFill="1" applyBorder="1" applyAlignment="1">
      <alignment horizontal="right"/>
    </xf>
    <xf numFmtId="0" fontId="47" fillId="0" borderId="12" xfId="0" applyFont="1" applyFill="1" applyBorder="1" applyAlignment="1">
      <alignment horizontal="right"/>
    </xf>
    <xf numFmtId="0" fontId="47" fillId="0" borderId="65" xfId="0" applyFont="1" applyFill="1" applyBorder="1" applyAlignment="1">
      <alignment horizontal="right"/>
    </xf>
    <xf numFmtId="0" fontId="47" fillId="0" borderId="31" xfId="0" applyFont="1" applyFill="1" applyBorder="1" applyAlignment="1">
      <alignment horizontal="right"/>
    </xf>
    <xf numFmtId="0" fontId="35" fillId="0" borderId="2" xfId="0" applyFont="1" applyFill="1" applyBorder="1" applyAlignment="1">
      <alignment horizontal="right"/>
    </xf>
    <xf numFmtId="0" fontId="47" fillId="0" borderId="43" xfId="0" applyFont="1" applyFill="1" applyBorder="1" applyAlignment="1">
      <alignment horizontal="right"/>
    </xf>
    <xf numFmtId="0" fontId="35" fillId="0" borderId="78" xfId="0" applyFont="1" applyFill="1" applyBorder="1" applyAlignment="1">
      <alignment horizontal="right"/>
    </xf>
    <xf numFmtId="0" fontId="47" fillId="0" borderId="36" xfId="0" applyFont="1" applyBorder="1" applyAlignment="1">
      <alignment horizontal="right"/>
    </xf>
    <xf numFmtId="0" fontId="47" fillId="0" borderId="64" xfId="0" applyFont="1" applyBorder="1" applyAlignment="1">
      <alignment horizontal="right"/>
    </xf>
    <xf numFmtId="0" fontId="35" fillId="0" borderId="44" xfId="0" applyFont="1" applyFill="1" applyBorder="1" applyAlignment="1">
      <alignment horizontal="right"/>
    </xf>
    <xf numFmtId="0" fontId="47" fillId="0" borderId="53" xfId="0" applyFont="1" applyFill="1" applyBorder="1" applyAlignment="1">
      <alignment horizontal="right"/>
    </xf>
    <xf numFmtId="0" fontId="47" fillId="0" borderId="10" xfId="0" applyFont="1" applyFill="1" applyBorder="1" applyAlignment="1">
      <alignment horizontal="right"/>
    </xf>
    <xf numFmtId="0" fontId="35" fillId="0" borderId="57" xfId="0" applyFont="1" applyFill="1" applyBorder="1" applyAlignment="1">
      <alignment horizontal="right"/>
    </xf>
    <xf numFmtId="0" fontId="35" fillId="0" borderId="75" xfId="0" applyFont="1" applyFill="1" applyBorder="1" applyAlignment="1">
      <alignment horizontal="right"/>
    </xf>
    <xf numFmtId="2" fontId="47" fillId="0" borderId="65" xfId="0" applyNumberFormat="1" applyFont="1" applyFill="1" applyBorder="1" applyAlignment="1">
      <alignment horizontal="right"/>
    </xf>
    <xf numFmtId="2" fontId="47" fillId="0" borderId="10" xfId="0" applyNumberFormat="1" applyFont="1" applyBorder="1" applyAlignment="1">
      <alignment horizontal="right"/>
    </xf>
    <xf numFmtId="0" fontId="47" fillId="0" borderId="10" xfId="0" applyFont="1" applyBorder="1" applyAlignment="1">
      <alignment horizontal="right"/>
    </xf>
    <xf numFmtId="2" fontId="28" fillId="0" borderId="10" xfId="0" applyNumberFormat="1" applyFont="1" applyBorder="1" applyAlignment="1">
      <alignment horizontal="right" wrapText="1"/>
    </xf>
    <xf numFmtId="2" fontId="28" fillId="0" borderId="44" xfId="0" applyNumberFormat="1" applyFont="1" applyBorder="1" applyAlignment="1">
      <alignment horizontal="right"/>
    </xf>
    <xf numFmtId="2" fontId="31" fillId="0" borderId="2" xfId="0" applyNumberFormat="1" applyFont="1" applyFill="1" applyBorder="1" applyAlignment="1">
      <alignment horizontal="right"/>
    </xf>
    <xf numFmtId="1" fontId="31" fillId="0" borderId="2" xfId="0" applyNumberFormat="1" applyFont="1" applyFill="1" applyBorder="1" applyAlignment="1">
      <alignment horizontal="right"/>
    </xf>
    <xf numFmtId="0" fontId="24" fillId="0" borderId="10" xfId="0" applyFont="1" applyBorder="1" applyAlignment="1">
      <alignment horizontal="center" wrapText="1"/>
    </xf>
    <xf numFmtId="0" fontId="19" fillId="0" borderId="0" xfId="0" applyFont="1" applyBorder="1" applyAlignment="1">
      <alignment horizontal="left"/>
    </xf>
    <xf numFmtId="0" fontId="19" fillId="0" borderId="0" xfId="0" applyFont="1" applyBorder="1" applyAlignment="1">
      <alignment horizontal="left" wrapText="1"/>
    </xf>
    <xf numFmtId="0" fontId="22" fillId="0" borderId="0" xfId="0" applyFont="1" applyBorder="1" applyAlignment="1">
      <alignment horizontal="center"/>
    </xf>
    <xf numFmtId="0" fontId="25" fillId="0" borderId="10" xfId="0" applyFont="1" applyBorder="1" applyAlignment="1">
      <alignment horizontal="center" wrapText="1"/>
    </xf>
    <xf numFmtId="0" fontId="23" fillId="0" borderId="10" xfId="0" applyFont="1" applyBorder="1" applyAlignment="1">
      <alignment horizontal="center" wrapText="1"/>
    </xf>
    <xf numFmtId="0" fontId="20" fillId="0" borderId="12" xfId="0" applyFont="1" applyBorder="1" applyAlignment="1">
      <alignment horizontal="center" wrapText="1"/>
    </xf>
    <xf numFmtId="49" fontId="20" fillId="0" borderId="12"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center" wrapText="1"/>
    </xf>
    <xf numFmtId="0" fontId="23" fillId="0" borderId="66" xfId="0" applyFont="1" applyBorder="1" applyAlignment="1">
      <alignment horizontal="center" wrapText="1"/>
    </xf>
    <xf numFmtId="0" fontId="24" fillId="0" borderId="66" xfId="0" applyFont="1" applyBorder="1" applyAlignment="1">
      <alignment horizontal="center" wrapText="1"/>
    </xf>
    <xf numFmtId="0" fontId="36" fillId="0" borderId="65" xfId="0" applyFont="1" applyBorder="1" applyAlignment="1">
      <alignment horizontal="center" vertical="center" wrapText="1"/>
    </xf>
    <xf numFmtId="49" fontId="20" fillId="0" borderId="23" xfId="0" applyNumberFormat="1" applyFont="1" applyBorder="1" applyAlignment="1">
      <alignment horizontal="center" vertical="center" wrapText="1"/>
    </xf>
    <xf numFmtId="0" fontId="20" fillId="0" borderId="23" xfId="0" applyFont="1" applyBorder="1" applyAlignment="1">
      <alignment horizontal="center" vertical="center" wrapText="1"/>
    </xf>
    <xf numFmtId="0" fontId="18" fillId="0" borderId="23" xfId="0" applyFont="1" applyBorder="1" applyAlignment="1">
      <alignment horizontal="center" vertical="center" wrapText="1"/>
    </xf>
    <xf numFmtId="0" fontId="23" fillId="0" borderId="23" xfId="0" applyFont="1" applyBorder="1" applyAlignment="1">
      <alignment horizontal="center" wrapText="1"/>
    </xf>
    <xf numFmtId="0" fontId="23" fillId="0" borderId="24" xfId="0" applyFont="1" applyBorder="1" applyAlignment="1">
      <alignment horizontal="center" wrapText="1"/>
    </xf>
    <xf numFmtId="0" fontId="24" fillId="0" borderId="2" xfId="0" applyFont="1" applyBorder="1" applyAlignment="1">
      <alignment horizontal="center" wrapText="1"/>
    </xf>
    <xf numFmtId="0" fontId="18" fillId="0" borderId="2" xfId="0" applyFont="1" applyBorder="1" applyAlignment="1">
      <alignment horizontal="center" wrapText="1"/>
    </xf>
    <xf numFmtId="0" fontId="25" fillId="0" borderId="2" xfId="0" applyFont="1" applyBorder="1" applyAlignment="1">
      <alignment horizont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6"/>
  <sheetViews>
    <sheetView view="pageBreakPreview" topLeftCell="B9" zoomScale="200" zoomScaleSheetLayoutView="100" workbookViewId="0">
      <pane xSplit="3" ySplit="5" topLeftCell="M227" activePane="bottomRight" state="frozen"/>
      <selection activeCell="B9" sqref="B9"/>
      <selection pane="topRight" activeCell="E9" sqref="E9"/>
      <selection pane="bottomLeft" activeCell="B14" sqref="B14"/>
      <selection pane="bottomRight" activeCell="E241" sqref="E241"/>
    </sheetView>
  </sheetViews>
  <sheetFormatPr defaultRowHeight="12.75" x14ac:dyDescent="0.2"/>
  <cols>
    <col min="1" max="1" width="10.5703125" customWidth="1"/>
    <col min="2" max="2" width="9.140625" style="1"/>
    <col min="3" max="3" width="9.140625" style="2"/>
    <col min="4" max="4" width="43.7109375" customWidth="1"/>
    <col min="5" max="5" width="13.28515625" customWidth="1"/>
    <col min="6" max="6" width="13.7109375" customWidth="1"/>
    <col min="7" max="7" width="11.7109375" customWidth="1"/>
    <col min="8" max="8" width="13.5703125" customWidth="1"/>
    <col min="9" max="9" width="9.42578125" customWidth="1"/>
    <col min="10" max="10" width="10.7109375" customWidth="1"/>
    <col min="11" max="11" width="9.85546875" customWidth="1"/>
    <col min="14" max="14" width="10.28515625" customWidth="1"/>
    <col min="15" max="15" width="10.42578125" customWidth="1"/>
    <col min="16" max="16" width="13.5703125" customWidth="1"/>
  </cols>
  <sheetData>
    <row r="1" spans="1:17" x14ac:dyDescent="0.2">
      <c r="N1" s="406" t="s">
        <v>286</v>
      </c>
      <c r="O1" s="406"/>
      <c r="P1" s="406"/>
      <c r="Q1" s="3"/>
    </row>
    <row r="2" spans="1:17" ht="42" customHeight="1" x14ac:dyDescent="0.2">
      <c r="C2" s="4"/>
      <c r="N2" s="407" t="s">
        <v>287</v>
      </c>
      <c r="O2" s="407"/>
      <c r="P2" s="407"/>
      <c r="Q2" s="5"/>
    </row>
    <row r="3" spans="1:17" x14ac:dyDescent="0.2">
      <c r="C3" s="6"/>
      <c r="N3" s="406" t="s">
        <v>288</v>
      </c>
      <c r="O3" s="406"/>
      <c r="P3" s="406"/>
      <c r="Q3" s="3"/>
    </row>
    <row r="4" spans="1:17" x14ac:dyDescent="0.2">
      <c r="C4" s="6"/>
      <c r="N4" s="7" t="s">
        <v>289</v>
      </c>
    </row>
    <row r="5" spans="1:17" ht="17.25" x14ac:dyDescent="0.25">
      <c r="C5" s="408" t="s">
        <v>290</v>
      </c>
      <c r="D5" s="408"/>
      <c r="E5" s="408"/>
      <c r="F5" s="408"/>
      <c r="G5" s="408"/>
      <c r="H5" s="408"/>
      <c r="I5" s="408"/>
      <c r="J5" s="408"/>
      <c r="K5" s="408"/>
      <c r="L5" s="408"/>
      <c r="M5" s="408"/>
      <c r="N5" s="408"/>
      <c r="O5" s="408"/>
      <c r="P5" s="408"/>
    </row>
    <row r="6" spans="1:17" ht="17.25" x14ac:dyDescent="0.25">
      <c r="C6" s="408"/>
      <c r="D6" s="408"/>
      <c r="E6" s="408"/>
      <c r="F6" s="408"/>
      <c r="G6" s="408"/>
      <c r="H6" s="408"/>
      <c r="I6" s="408"/>
      <c r="J6" s="408"/>
      <c r="K6" s="408"/>
      <c r="L6" s="408"/>
      <c r="M6" s="408"/>
      <c r="N6" s="408"/>
      <c r="O6" s="408"/>
      <c r="P6" s="408"/>
    </row>
    <row r="7" spans="1:17" hidden="1" x14ac:dyDescent="0.2"/>
    <row r="8" spans="1:17" x14ac:dyDescent="0.2">
      <c r="C8" s="8"/>
      <c r="P8" s="9" t="s">
        <v>291</v>
      </c>
    </row>
    <row r="9" spans="1:17" ht="15.75" customHeight="1" x14ac:dyDescent="0.25">
      <c r="A9" s="411" t="s">
        <v>292</v>
      </c>
      <c r="B9" s="412" t="s">
        <v>293</v>
      </c>
      <c r="C9" s="413" t="s">
        <v>294</v>
      </c>
      <c r="D9" s="414" t="s">
        <v>108</v>
      </c>
      <c r="E9" s="410" t="s">
        <v>295</v>
      </c>
      <c r="F9" s="410"/>
      <c r="G9" s="410"/>
      <c r="H9" s="410"/>
      <c r="I9" s="410"/>
      <c r="J9" s="415" t="s">
        <v>296</v>
      </c>
      <c r="K9" s="415"/>
      <c r="L9" s="415"/>
      <c r="M9" s="415"/>
      <c r="N9" s="415"/>
      <c r="O9" s="415"/>
      <c r="P9" s="410" t="s">
        <v>297</v>
      </c>
    </row>
    <row r="10" spans="1:17" ht="12.75" customHeight="1" x14ac:dyDescent="0.2">
      <c r="A10" s="411"/>
      <c r="B10" s="412"/>
      <c r="C10" s="413"/>
      <c r="D10" s="414"/>
      <c r="E10" s="405" t="s">
        <v>298</v>
      </c>
      <c r="F10" s="405" t="s">
        <v>299</v>
      </c>
      <c r="G10" s="405" t="s">
        <v>300</v>
      </c>
      <c r="H10" s="405"/>
      <c r="I10" s="405" t="s">
        <v>301</v>
      </c>
      <c r="J10" s="409" t="s">
        <v>302</v>
      </c>
      <c r="K10" s="405" t="s">
        <v>299</v>
      </c>
      <c r="L10" s="405" t="s">
        <v>300</v>
      </c>
      <c r="M10" s="405"/>
      <c r="N10" s="405" t="s">
        <v>301</v>
      </c>
      <c r="O10" s="416" t="s">
        <v>300</v>
      </c>
      <c r="P10" s="410"/>
    </row>
    <row r="11" spans="1:17" ht="18.75" customHeight="1" x14ac:dyDescent="0.2">
      <c r="A11" s="411"/>
      <c r="B11" s="412"/>
      <c r="C11" s="413"/>
      <c r="D11" s="414"/>
      <c r="E11" s="405"/>
      <c r="F11" s="405"/>
      <c r="G11" s="405"/>
      <c r="H11" s="405"/>
      <c r="I11" s="405"/>
      <c r="J11" s="409"/>
      <c r="K11" s="405"/>
      <c r="L11" s="405"/>
      <c r="M11" s="405"/>
      <c r="N11" s="405"/>
      <c r="O11" s="416"/>
      <c r="P11" s="410"/>
    </row>
    <row r="12" spans="1:17" ht="13.5" customHeight="1" x14ac:dyDescent="0.2">
      <c r="A12" s="411"/>
      <c r="B12" s="412"/>
      <c r="C12" s="413"/>
      <c r="D12" s="414"/>
      <c r="E12" s="405"/>
      <c r="F12" s="405"/>
      <c r="G12" s="405" t="s">
        <v>303</v>
      </c>
      <c r="H12" s="405" t="s">
        <v>304</v>
      </c>
      <c r="I12" s="405"/>
      <c r="J12" s="409"/>
      <c r="K12" s="405"/>
      <c r="L12" s="405" t="s">
        <v>303</v>
      </c>
      <c r="M12" s="405" t="s">
        <v>304</v>
      </c>
      <c r="N12" s="405"/>
      <c r="O12" s="409" t="s">
        <v>305</v>
      </c>
      <c r="P12" s="410"/>
    </row>
    <row r="13" spans="1:17" ht="23.25" customHeight="1" x14ac:dyDescent="0.2">
      <c r="A13" s="411"/>
      <c r="B13" s="412"/>
      <c r="C13" s="413"/>
      <c r="D13" s="414"/>
      <c r="E13" s="405"/>
      <c r="F13" s="405"/>
      <c r="G13" s="405"/>
      <c r="H13" s="405"/>
      <c r="I13" s="405"/>
      <c r="J13" s="409"/>
      <c r="K13" s="405"/>
      <c r="L13" s="405"/>
      <c r="M13" s="405"/>
      <c r="N13" s="405"/>
      <c r="O13" s="409"/>
      <c r="P13" s="410"/>
    </row>
    <row r="14" spans="1:17" ht="11.25" customHeight="1" x14ac:dyDescent="0.2">
      <c r="A14" s="10">
        <v>1</v>
      </c>
      <c r="B14" s="11">
        <v>2</v>
      </c>
      <c r="C14" s="12">
        <v>3</v>
      </c>
      <c r="D14" s="13">
        <v>4</v>
      </c>
      <c r="E14" s="14">
        <v>5</v>
      </c>
      <c r="F14" s="14">
        <v>6</v>
      </c>
      <c r="G14" s="15">
        <v>7</v>
      </c>
      <c r="H14" s="15">
        <v>8</v>
      </c>
      <c r="I14" s="15">
        <v>9</v>
      </c>
      <c r="J14" s="15">
        <v>10</v>
      </c>
      <c r="K14" s="15">
        <v>11</v>
      </c>
      <c r="L14" s="15">
        <v>12</v>
      </c>
      <c r="M14" s="15">
        <v>13</v>
      </c>
      <c r="N14" s="15">
        <v>14</v>
      </c>
      <c r="O14" s="15">
        <v>15</v>
      </c>
      <c r="P14" s="15" t="s">
        <v>306</v>
      </c>
    </row>
    <row r="15" spans="1:17" ht="22.5" x14ac:dyDescent="0.2">
      <c r="A15" s="16"/>
      <c r="B15" s="17" t="s">
        <v>307</v>
      </c>
      <c r="C15" s="17"/>
      <c r="D15" s="18" t="s">
        <v>308</v>
      </c>
      <c r="E15" s="19">
        <f>SUM(E16+E17+E18+E19+E20+E21+E22+E23+E24+E25+E26+E27+E28+E30+E31+E32+E33+E35+E36+E38+E39+E40+E41+E34)</f>
        <v>14599950</v>
      </c>
      <c r="F15" s="19">
        <f>SUM(F16+F17+F18+F19+F20+F21+F22+F23+F24+F25+F26+F27+F28+F30+F31+F32+F33+F35+F36+F38+F39+F40+F41+F34)</f>
        <v>14599950</v>
      </c>
      <c r="G15" s="19">
        <f>SUM(G16+G17+G18+G19+G20+G21+G22+G23+G24+G25+G26+G27+G28+G30+G31+G32+G33+G35+G36+G38+G39+G40+G41+G34)</f>
        <v>6727115</v>
      </c>
      <c r="H15" s="19">
        <f>SUM(H16+H17+H18+H19+H20+H21+H22+H23+H24+H25+H26+H27+H28+H30+H31+H32+H33+H35+H36+H38+H39+H40+H41+H34)</f>
        <v>543725</v>
      </c>
      <c r="I15" s="20">
        <f>SUM(I16+I17+I18+I19+I20+I21+I23+I24+I25+I26+I27+I28+I31+I36+I38+I39+I41)</f>
        <v>0</v>
      </c>
      <c r="J15" s="21">
        <f>SUM(J16:J41)</f>
        <v>1989506</v>
      </c>
      <c r="K15" s="21">
        <f>SUM(K16:K41)</f>
        <v>718380</v>
      </c>
      <c r="L15" s="21">
        <f>SUM(L16:L41)</f>
        <v>0</v>
      </c>
      <c r="M15" s="21">
        <f>SUM(M16:M41)</f>
        <v>0</v>
      </c>
      <c r="N15" s="21">
        <f>SUM(N16:N41)</f>
        <v>1271126</v>
      </c>
      <c r="O15" s="22">
        <f>SUM(O16+O17+O18+O19+O20+O21+O23+O24+O25+O26+O27+O28+O31+O35+O36+O38+O39+O41+O34)</f>
        <v>1006922</v>
      </c>
      <c r="P15" s="23">
        <f t="shared" ref="P15:P36" si="0">SUM(E15+J15)</f>
        <v>16589456</v>
      </c>
    </row>
    <row r="16" spans="1:17" s="34" customFormat="1" x14ac:dyDescent="0.2">
      <c r="A16" s="24"/>
      <c r="B16" s="25" t="s">
        <v>309</v>
      </c>
      <c r="C16" s="25" t="s">
        <v>310</v>
      </c>
      <c r="D16" s="26" t="s">
        <v>311</v>
      </c>
      <c r="E16" s="38">
        <f>F16+I16</f>
        <v>9058200</v>
      </c>
      <c r="F16" s="27">
        <v>9058200</v>
      </c>
      <c r="G16" s="28">
        <v>5657600</v>
      </c>
      <c r="H16" s="28">
        <v>530000</v>
      </c>
      <c r="I16" s="29"/>
      <c r="J16" s="30">
        <f t="shared" ref="J16:J31" si="1">SUM(K16+N16)</f>
        <v>246700</v>
      </c>
      <c r="K16" s="31"/>
      <c r="L16" s="32"/>
      <c r="M16" s="32"/>
      <c r="N16" s="32">
        <v>246700</v>
      </c>
      <c r="O16" s="32">
        <v>246700</v>
      </c>
      <c r="P16" s="33">
        <f t="shared" si="0"/>
        <v>9304900</v>
      </c>
    </row>
    <row r="17" spans="1:17" x14ac:dyDescent="0.2">
      <c r="A17" s="35"/>
      <c r="B17" s="36" t="s">
        <v>312</v>
      </c>
      <c r="C17" s="36" t="s">
        <v>313</v>
      </c>
      <c r="D17" s="37" t="s">
        <v>314</v>
      </c>
      <c r="E17" s="38">
        <f>F17+I17</f>
        <v>750000</v>
      </c>
      <c r="F17" s="39">
        <v>750000</v>
      </c>
      <c r="G17" s="40"/>
      <c r="H17" s="40"/>
      <c r="I17" s="41"/>
      <c r="J17" s="42">
        <f t="shared" si="1"/>
        <v>0</v>
      </c>
      <c r="K17" s="43"/>
      <c r="L17" s="40"/>
      <c r="M17" s="40"/>
      <c r="N17" s="40"/>
      <c r="O17" s="40"/>
      <c r="P17" s="23">
        <f t="shared" si="0"/>
        <v>750000</v>
      </c>
    </row>
    <row r="18" spans="1:17" ht="22.5" hidden="1" x14ac:dyDescent="0.2">
      <c r="A18" s="35"/>
      <c r="B18" s="44" t="s">
        <v>315</v>
      </c>
      <c r="C18" s="44" t="s">
        <v>315</v>
      </c>
      <c r="D18" s="45" t="s">
        <v>316</v>
      </c>
      <c r="E18" s="38">
        <f t="shared" ref="E18:E34" si="2">F18+I18</f>
        <v>0</v>
      </c>
      <c r="F18" s="46"/>
      <c r="G18" s="47"/>
      <c r="H18" s="47"/>
      <c r="I18" s="48"/>
      <c r="J18" s="42">
        <f t="shared" si="1"/>
        <v>0</v>
      </c>
      <c r="K18" s="43"/>
      <c r="L18" s="40"/>
      <c r="M18" s="40"/>
      <c r="N18" s="40"/>
      <c r="O18" s="40"/>
      <c r="P18" s="23">
        <f t="shared" si="0"/>
        <v>0</v>
      </c>
    </row>
    <row r="19" spans="1:17" ht="22.5" hidden="1" x14ac:dyDescent="0.2">
      <c r="A19" s="35"/>
      <c r="B19" s="36" t="s">
        <v>317</v>
      </c>
      <c r="C19" s="36" t="s">
        <v>317</v>
      </c>
      <c r="D19" s="49" t="s">
        <v>318</v>
      </c>
      <c r="E19" s="38">
        <f t="shared" si="2"/>
        <v>0</v>
      </c>
      <c r="F19" s="46"/>
      <c r="G19" s="47"/>
      <c r="H19" s="47"/>
      <c r="I19" s="48"/>
      <c r="J19" s="42">
        <f t="shared" si="1"/>
        <v>0</v>
      </c>
      <c r="K19" s="43"/>
      <c r="L19" s="40"/>
      <c r="M19" s="40"/>
      <c r="N19" s="40"/>
      <c r="O19" s="40"/>
      <c r="P19" s="23">
        <f t="shared" si="0"/>
        <v>0</v>
      </c>
    </row>
    <row r="20" spans="1:17" ht="22.5" x14ac:dyDescent="0.2">
      <c r="A20" s="35"/>
      <c r="B20" s="36" t="s">
        <v>319</v>
      </c>
      <c r="C20" s="36" t="s">
        <v>320</v>
      </c>
      <c r="D20" s="37" t="s">
        <v>321</v>
      </c>
      <c r="E20" s="38">
        <f t="shared" si="2"/>
        <v>240000</v>
      </c>
      <c r="F20" s="39">
        <v>240000</v>
      </c>
      <c r="G20" s="40"/>
      <c r="H20" s="40"/>
      <c r="I20" s="41"/>
      <c r="J20" s="42">
        <f t="shared" si="1"/>
        <v>0</v>
      </c>
      <c r="K20" s="43"/>
      <c r="L20" s="40"/>
      <c r="M20" s="40"/>
      <c r="N20" s="40"/>
      <c r="O20" s="40"/>
      <c r="P20" s="23">
        <f t="shared" si="0"/>
        <v>240000</v>
      </c>
      <c r="Q20" s="50"/>
    </row>
    <row r="21" spans="1:17" hidden="1" x14ac:dyDescent="0.2">
      <c r="A21" s="35"/>
      <c r="B21" s="36" t="s">
        <v>322</v>
      </c>
      <c r="C21" s="36" t="s">
        <v>323</v>
      </c>
      <c r="D21" s="51" t="s">
        <v>324</v>
      </c>
      <c r="E21" s="38">
        <f t="shared" si="2"/>
        <v>0</v>
      </c>
      <c r="F21" s="39"/>
      <c r="G21" s="47"/>
      <c r="H21" s="47"/>
      <c r="I21" s="48"/>
      <c r="J21" s="42">
        <f t="shared" si="1"/>
        <v>0</v>
      </c>
      <c r="K21" s="52"/>
      <c r="L21" s="47"/>
      <c r="M21" s="47"/>
      <c r="N21" s="47"/>
      <c r="O21" s="47"/>
      <c r="P21" s="23">
        <f t="shared" si="0"/>
        <v>0</v>
      </c>
    </row>
    <row r="22" spans="1:17" x14ac:dyDescent="0.2">
      <c r="A22" s="53"/>
      <c r="B22" s="54" t="s">
        <v>325</v>
      </c>
      <c r="C22" s="54" t="s">
        <v>326</v>
      </c>
      <c r="D22" s="55" t="s">
        <v>327</v>
      </c>
      <c r="E22" s="38">
        <f t="shared" si="2"/>
        <v>119000</v>
      </c>
      <c r="F22" s="39">
        <v>119000</v>
      </c>
      <c r="G22" s="47"/>
      <c r="H22" s="47"/>
      <c r="I22" s="48"/>
      <c r="J22" s="42">
        <f t="shared" si="1"/>
        <v>0</v>
      </c>
      <c r="K22" s="52"/>
      <c r="L22" s="47"/>
      <c r="M22" s="47"/>
      <c r="N22" s="47"/>
      <c r="O22" s="47"/>
      <c r="P22" s="23">
        <f t="shared" si="0"/>
        <v>119000</v>
      </c>
    </row>
    <row r="23" spans="1:17" ht="15" customHeight="1" x14ac:dyDescent="0.2">
      <c r="A23" s="35"/>
      <c r="B23" s="56">
        <v>120201</v>
      </c>
      <c r="C23" s="57" t="s">
        <v>326</v>
      </c>
      <c r="D23" s="58" t="s">
        <v>328</v>
      </c>
      <c r="E23" s="38">
        <f t="shared" si="2"/>
        <v>70000</v>
      </c>
      <c r="F23" s="39">
        <v>70000</v>
      </c>
      <c r="G23" s="47"/>
      <c r="H23" s="47"/>
      <c r="I23" s="48"/>
      <c r="J23" s="42">
        <f t="shared" si="1"/>
        <v>0</v>
      </c>
      <c r="K23" s="52"/>
      <c r="L23" s="47"/>
      <c r="M23" s="47"/>
      <c r="N23" s="47"/>
      <c r="O23" s="47"/>
      <c r="P23" s="23">
        <f t="shared" si="0"/>
        <v>70000</v>
      </c>
    </row>
    <row r="24" spans="1:17" ht="14.25" customHeight="1" x14ac:dyDescent="0.2">
      <c r="A24" s="35"/>
      <c r="B24" s="36" t="s">
        <v>329</v>
      </c>
      <c r="C24" s="36" t="s">
        <v>330</v>
      </c>
      <c r="D24" s="59" t="s">
        <v>331</v>
      </c>
      <c r="E24" s="38">
        <f t="shared" si="2"/>
        <v>0</v>
      </c>
      <c r="F24" s="39"/>
      <c r="G24" s="47"/>
      <c r="H24" s="47"/>
      <c r="I24" s="48"/>
      <c r="J24" s="42">
        <f t="shared" si="1"/>
        <v>240822</v>
      </c>
      <c r="K24" s="52"/>
      <c r="L24" s="47"/>
      <c r="M24" s="47"/>
      <c r="N24" s="47">
        <v>240822</v>
      </c>
      <c r="O24" s="47">
        <v>240822</v>
      </c>
      <c r="P24" s="23">
        <f t="shared" si="0"/>
        <v>240822</v>
      </c>
    </row>
    <row r="25" spans="1:17" ht="14.25" customHeight="1" x14ac:dyDescent="0.2">
      <c r="A25" s="35"/>
      <c r="B25" s="44" t="s">
        <v>332</v>
      </c>
      <c r="C25" s="44" t="s">
        <v>333</v>
      </c>
      <c r="D25" s="60" t="s">
        <v>334</v>
      </c>
      <c r="E25" s="38">
        <f t="shared" si="2"/>
        <v>10000</v>
      </c>
      <c r="F25" s="39">
        <v>10000</v>
      </c>
      <c r="G25" s="47"/>
      <c r="H25" s="47"/>
      <c r="I25" s="48"/>
      <c r="J25" s="42">
        <f t="shared" si="1"/>
        <v>0</v>
      </c>
      <c r="K25" s="52"/>
      <c r="L25" s="47"/>
      <c r="M25" s="47"/>
      <c r="N25" s="47"/>
      <c r="O25" s="47"/>
      <c r="P25" s="23">
        <f t="shared" si="0"/>
        <v>10000</v>
      </c>
    </row>
    <row r="26" spans="1:17" hidden="1" x14ac:dyDescent="0.2">
      <c r="A26" s="35"/>
      <c r="B26" s="61" t="s">
        <v>335</v>
      </c>
      <c r="C26" s="61" t="s">
        <v>335</v>
      </c>
      <c r="D26" s="62" t="s">
        <v>336</v>
      </c>
      <c r="E26" s="38">
        <f t="shared" si="2"/>
        <v>0</v>
      </c>
      <c r="F26" s="46"/>
      <c r="G26" s="63"/>
      <c r="H26" s="63"/>
      <c r="I26" s="64"/>
      <c r="J26" s="42">
        <f t="shared" si="1"/>
        <v>0</v>
      </c>
      <c r="K26" s="65"/>
      <c r="L26" s="63"/>
      <c r="M26" s="63"/>
      <c r="N26" s="63"/>
      <c r="O26" s="63"/>
      <c r="P26" s="23">
        <f t="shared" si="0"/>
        <v>0</v>
      </c>
    </row>
    <row r="27" spans="1:17" hidden="1" x14ac:dyDescent="0.2">
      <c r="A27" s="35"/>
      <c r="B27" s="66" t="s">
        <v>337</v>
      </c>
      <c r="C27" s="66" t="s">
        <v>337</v>
      </c>
      <c r="D27" s="67" t="s">
        <v>338</v>
      </c>
      <c r="E27" s="38">
        <f t="shared" si="2"/>
        <v>0</v>
      </c>
      <c r="F27" s="39"/>
      <c r="G27" s="47"/>
      <c r="H27" s="47"/>
      <c r="I27" s="48"/>
      <c r="J27" s="42">
        <f t="shared" si="1"/>
        <v>0</v>
      </c>
      <c r="K27" s="52"/>
      <c r="L27" s="47"/>
      <c r="M27" s="47"/>
      <c r="N27" s="47"/>
      <c r="O27" s="47"/>
      <c r="P27" s="23">
        <f t="shared" si="0"/>
        <v>0</v>
      </c>
    </row>
    <row r="28" spans="1:17" ht="36.75" customHeight="1" x14ac:dyDescent="0.2">
      <c r="A28" s="35"/>
      <c r="B28" s="66" t="s">
        <v>339</v>
      </c>
      <c r="C28" s="66" t="s">
        <v>340</v>
      </c>
      <c r="D28" s="68" t="s">
        <v>341</v>
      </c>
      <c r="E28" s="38">
        <f t="shared" si="2"/>
        <v>0</v>
      </c>
      <c r="F28" s="39"/>
      <c r="G28" s="47"/>
      <c r="H28" s="47"/>
      <c r="I28" s="48"/>
      <c r="J28" s="42">
        <f t="shared" si="1"/>
        <v>200000</v>
      </c>
      <c r="K28" s="52"/>
      <c r="L28" s="47"/>
      <c r="M28" s="47"/>
      <c r="N28" s="47">
        <v>200000</v>
      </c>
      <c r="O28" s="47">
        <v>200000</v>
      </c>
      <c r="P28" s="23">
        <f t="shared" si="0"/>
        <v>200000</v>
      </c>
    </row>
    <row r="29" spans="1:17" ht="33.75" hidden="1" x14ac:dyDescent="0.2">
      <c r="A29" s="35"/>
      <c r="B29" s="66"/>
      <c r="C29" s="66"/>
      <c r="D29" s="69" t="s">
        <v>342</v>
      </c>
      <c r="E29" s="38">
        <f t="shared" si="2"/>
        <v>0</v>
      </c>
      <c r="F29" s="39"/>
      <c r="G29" s="47"/>
      <c r="H29" s="47"/>
      <c r="I29" s="48"/>
      <c r="J29" s="42">
        <f t="shared" si="1"/>
        <v>0</v>
      </c>
      <c r="K29" s="52"/>
      <c r="L29" s="47"/>
      <c r="M29" s="47"/>
      <c r="N29" s="47"/>
      <c r="O29" s="47"/>
      <c r="P29" s="23">
        <f t="shared" si="0"/>
        <v>0</v>
      </c>
    </row>
    <row r="30" spans="1:17" x14ac:dyDescent="0.2">
      <c r="A30" s="35"/>
      <c r="B30" s="66" t="s">
        <v>343</v>
      </c>
      <c r="C30" s="66" t="s">
        <v>344</v>
      </c>
      <c r="D30" s="70" t="s">
        <v>345</v>
      </c>
      <c r="E30" s="38">
        <f t="shared" si="2"/>
        <v>10000</v>
      </c>
      <c r="F30" s="39">
        <v>10000</v>
      </c>
      <c r="G30" s="47"/>
      <c r="H30" s="47"/>
      <c r="I30" s="48"/>
      <c r="J30" s="42">
        <f t="shared" si="1"/>
        <v>0</v>
      </c>
      <c r="K30" s="52"/>
      <c r="L30" s="47"/>
      <c r="M30" s="47"/>
      <c r="N30" s="47"/>
      <c r="O30" s="47"/>
      <c r="P30" s="23">
        <f t="shared" si="0"/>
        <v>10000</v>
      </c>
    </row>
    <row r="31" spans="1:17" x14ac:dyDescent="0.2">
      <c r="A31" s="35"/>
      <c r="B31" s="66">
        <v>200200</v>
      </c>
      <c r="C31" s="66" t="s">
        <v>346</v>
      </c>
      <c r="D31" s="71" t="s">
        <v>347</v>
      </c>
      <c r="E31" s="38">
        <f t="shared" si="2"/>
        <v>0</v>
      </c>
      <c r="F31" s="39"/>
      <c r="G31" s="47"/>
      <c r="H31" s="47"/>
      <c r="I31" s="48"/>
      <c r="J31" s="42">
        <f t="shared" si="1"/>
        <v>58577</v>
      </c>
      <c r="K31" s="52">
        <v>58577</v>
      </c>
      <c r="L31" s="47"/>
      <c r="M31" s="47"/>
      <c r="N31" s="47"/>
      <c r="O31" s="47"/>
      <c r="P31" s="23">
        <f t="shared" si="0"/>
        <v>58577</v>
      </c>
    </row>
    <row r="32" spans="1:17" x14ac:dyDescent="0.2">
      <c r="A32" s="35"/>
      <c r="B32" s="66" t="s">
        <v>348</v>
      </c>
      <c r="C32" s="66" t="s">
        <v>349</v>
      </c>
      <c r="D32" s="71" t="s">
        <v>350</v>
      </c>
      <c r="E32" s="38">
        <f t="shared" si="2"/>
        <v>122000</v>
      </c>
      <c r="F32" s="39">
        <v>122000</v>
      </c>
      <c r="G32" s="47"/>
      <c r="H32" s="47"/>
      <c r="I32" s="48"/>
      <c r="J32" s="42"/>
      <c r="K32" s="52"/>
      <c r="L32" s="47"/>
      <c r="M32" s="47"/>
      <c r="N32" s="47"/>
      <c r="O32" s="47"/>
      <c r="P32" s="23">
        <f t="shared" si="0"/>
        <v>122000</v>
      </c>
    </row>
    <row r="33" spans="1:16" x14ac:dyDescent="0.2">
      <c r="A33" s="35"/>
      <c r="B33" s="66" t="s">
        <v>351</v>
      </c>
      <c r="C33" s="66" t="s">
        <v>352</v>
      </c>
      <c r="D33" s="71" t="s">
        <v>353</v>
      </c>
      <c r="E33" s="38">
        <f t="shared" si="2"/>
        <v>53000</v>
      </c>
      <c r="F33" s="39">
        <v>53000</v>
      </c>
      <c r="G33" s="47"/>
      <c r="H33" s="47"/>
      <c r="I33" s="48"/>
      <c r="J33" s="42"/>
      <c r="K33" s="52"/>
      <c r="L33" s="47"/>
      <c r="M33" s="47"/>
      <c r="N33" s="47"/>
      <c r="O33" s="47"/>
      <c r="P33" s="23">
        <f t="shared" si="0"/>
        <v>53000</v>
      </c>
    </row>
    <row r="34" spans="1:16" ht="22.5" x14ac:dyDescent="0.2">
      <c r="A34" s="35"/>
      <c r="B34" s="66" t="s">
        <v>354</v>
      </c>
      <c r="C34" s="66" t="s">
        <v>355</v>
      </c>
      <c r="D34" s="71" t="s">
        <v>356</v>
      </c>
      <c r="E34" s="38">
        <f t="shared" si="2"/>
        <v>73810</v>
      </c>
      <c r="F34" s="39">
        <v>73810</v>
      </c>
      <c r="G34" s="47"/>
      <c r="H34" s="47"/>
      <c r="I34" s="48"/>
      <c r="J34" s="42">
        <f>SUM(K34+N34)</f>
        <v>0</v>
      </c>
      <c r="K34" s="52"/>
      <c r="L34" s="47"/>
      <c r="M34" s="47"/>
      <c r="N34" s="47"/>
      <c r="O34" s="47"/>
      <c r="P34" s="23">
        <f t="shared" si="0"/>
        <v>73810</v>
      </c>
    </row>
    <row r="35" spans="1:16" ht="33.75" x14ac:dyDescent="0.2">
      <c r="A35" s="35"/>
      <c r="B35" s="66" t="s">
        <v>357</v>
      </c>
      <c r="C35" s="66" t="s">
        <v>358</v>
      </c>
      <c r="D35" s="71" t="s">
        <v>359</v>
      </c>
      <c r="E35" s="38">
        <v>16250</v>
      </c>
      <c r="F35" s="39">
        <v>16250</v>
      </c>
      <c r="G35" s="47"/>
      <c r="H35" s="47"/>
      <c r="I35" s="48"/>
      <c r="J35" s="42">
        <f>SUM(K35+N35)</f>
        <v>119400</v>
      </c>
      <c r="K35" s="52"/>
      <c r="L35" s="47"/>
      <c r="M35" s="47"/>
      <c r="N35" s="47">
        <v>119400</v>
      </c>
      <c r="O35" s="47">
        <v>119400</v>
      </c>
      <c r="P35" s="23">
        <f t="shared" si="0"/>
        <v>135650</v>
      </c>
    </row>
    <row r="36" spans="1:16" ht="21" customHeight="1" x14ac:dyDescent="0.2">
      <c r="A36" s="35"/>
      <c r="B36" s="36">
        <v>240601</v>
      </c>
      <c r="C36" s="36" t="s">
        <v>346</v>
      </c>
      <c r="D36" s="37" t="s">
        <v>360</v>
      </c>
      <c r="E36" s="38">
        <f t="shared" ref="E36:E41" si="3">F36+I36</f>
        <v>0</v>
      </c>
      <c r="F36" s="39"/>
      <c r="G36" s="47"/>
      <c r="H36" s="47"/>
      <c r="I36" s="48"/>
      <c r="J36" s="42">
        <f>SUM(K36+N36)</f>
        <v>208204</v>
      </c>
      <c r="K36" s="52"/>
      <c r="L36" s="47"/>
      <c r="M36" s="47"/>
      <c r="N36" s="47">
        <v>208204</v>
      </c>
      <c r="O36" s="72"/>
      <c r="P36" s="23">
        <f t="shared" si="0"/>
        <v>208204</v>
      </c>
    </row>
    <row r="37" spans="1:16" ht="45" hidden="1" x14ac:dyDescent="0.2">
      <c r="A37" s="35"/>
      <c r="B37" s="36"/>
      <c r="C37" s="36"/>
      <c r="D37" s="37" t="s">
        <v>361</v>
      </c>
      <c r="E37" s="38">
        <f t="shared" si="3"/>
        <v>0</v>
      </c>
      <c r="F37" s="39"/>
      <c r="G37" s="47"/>
      <c r="H37" s="47"/>
      <c r="I37" s="48"/>
      <c r="J37" s="42"/>
      <c r="K37" s="52"/>
      <c r="L37" s="47"/>
      <c r="M37" s="47"/>
      <c r="N37" s="47"/>
      <c r="O37" s="47"/>
      <c r="P37" s="23"/>
    </row>
    <row r="38" spans="1:16" ht="33.75" x14ac:dyDescent="0.2">
      <c r="A38" s="35"/>
      <c r="B38" s="36">
        <v>240900</v>
      </c>
      <c r="C38" s="36" t="s">
        <v>362</v>
      </c>
      <c r="D38" s="73" t="s">
        <v>363</v>
      </c>
      <c r="E38" s="38">
        <f t="shared" si="3"/>
        <v>0</v>
      </c>
      <c r="F38" s="39"/>
      <c r="G38" s="47"/>
      <c r="H38" s="47"/>
      <c r="I38" s="48"/>
      <c r="J38" s="42">
        <f>SUM(K38+N38)</f>
        <v>715803</v>
      </c>
      <c r="K38" s="52">
        <v>659803</v>
      </c>
      <c r="L38" s="47"/>
      <c r="M38" s="47"/>
      <c r="N38" s="47">
        <v>56000</v>
      </c>
      <c r="O38" s="47"/>
      <c r="P38" s="23">
        <f>SUM(E38+J38)</f>
        <v>715803</v>
      </c>
    </row>
    <row r="39" spans="1:16" ht="33.75" hidden="1" x14ac:dyDescent="0.2">
      <c r="A39" s="35"/>
      <c r="B39" s="44" t="s">
        <v>364</v>
      </c>
      <c r="C39" s="44" t="s">
        <v>364</v>
      </c>
      <c r="D39" s="74" t="s">
        <v>365</v>
      </c>
      <c r="E39" s="38">
        <f t="shared" si="3"/>
        <v>0</v>
      </c>
      <c r="F39" s="39"/>
      <c r="G39" s="75"/>
      <c r="H39" s="47"/>
      <c r="I39" s="48"/>
      <c r="J39" s="42">
        <f>SUM(K39+N39)</f>
        <v>0</v>
      </c>
      <c r="K39" s="52"/>
      <c r="L39" s="47"/>
      <c r="M39" s="47"/>
      <c r="N39" s="47"/>
      <c r="O39" s="47"/>
      <c r="P39" s="23">
        <f>SUM(E39+J39)</f>
        <v>0</v>
      </c>
    </row>
    <row r="40" spans="1:16" ht="33.75" x14ac:dyDescent="0.2">
      <c r="A40" s="35"/>
      <c r="B40" s="36" t="s">
        <v>364</v>
      </c>
      <c r="C40" s="36" t="s">
        <v>366</v>
      </c>
      <c r="D40" s="74" t="s">
        <v>365</v>
      </c>
      <c r="E40" s="38">
        <f t="shared" si="3"/>
        <v>2322138</v>
      </c>
      <c r="F40" s="39">
        <v>2322138</v>
      </c>
      <c r="G40" s="47">
        <v>1069515</v>
      </c>
      <c r="H40" s="47">
        <v>13725</v>
      </c>
      <c r="I40" s="48"/>
      <c r="J40" s="42">
        <f>SUM(K40+N40)</f>
        <v>0</v>
      </c>
      <c r="K40" s="52"/>
      <c r="L40" s="47"/>
      <c r="M40" s="47"/>
      <c r="N40" s="47"/>
      <c r="O40" s="47"/>
      <c r="P40" s="23">
        <f>SUM(E40+J40)</f>
        <v>2322138</v>
      </c>
    </row>
    <row r="41" spans="1:16" x14ac:dyDescent="0.2">
      <c r="A41" s="76"/>
      <c r="B41" s="77">
        <v>250404</v>
      </c>
      <c r="C41" s="77" t="s">
        <v>362</v>
      </c>
      <c r="D41" s="78" t="s">
        <v>367</v>
      </c>
      <c r="E41" s="79">
        <f t="shared" si="3"/>
        <v>1755552</v>
      </c>
      <c r="F41" s="80">
        <v>1755552</v>
      </c>
      <c r="G41" s="81"/>
      <c r="H41" s="81"/>
      <c r="I41" s="82"/>
      <c r="J41" s="42">
        <f>SUM(K41+N41)</f>
        <v>200000</v>
      </c>
      <c r="K41" s="83"/>
      <c r="L41" s="84"/>
      <c r="M41" s="84"/>
      <c r="N41" s="84">
        <v>200000</v>
      </c>
      <c r="O41" s="84">
        <v>200000</v>
      </c>
      <c r="P41" s="23">
        <f>SUM(E41+J41)</f>
        <v>1955552</v>
      </c>
    </row>
    <row r="42" spans="1:16" ht="22.5" x14ac:dyDescent="0.2">
      <c r="A42" s="16"/>
      <c r="B42" s="85" t="s">
        <v>368</v>
      </c>
      <c r="C42" s="85"/>
      <c r="D42" s="86" t="s">
        <v>369</v>
      </c>
      <c r="E42" s="87">
        <f>SUM(E44+E45+E46+E49+E52+E53+E54+E55+E56+E57+E50)</f>
        <v>190693554</v>
      </c>
      <c r="F42" s="87">
        <f>SUM(F44+F45+F46+F49+F52+F53+F54+F55+F56+F57+F50)</f>
        <v>190693554</v>
      </c>
      <c r="G42" s="357">
        <f>SUM(G44+G45+G46+G49+G52+G53+G54+G55+G56+G57+G50)</f>
        <v>106844418</v>
      </c>
      <c r="H42" s="87">
        <f>SUM(H44+H45+H46+H49+H52+H53+H54+H55+H56+H57+H50)</f>
        <v>29817514</v>
      </c>
      <c r="I42" s="87">
        <f>SUM(I44+I45+I46+I49+I52+I53+I54+I55+I56+I57+I50)</f>
        <v>0</v>
      </c>
      <c r="J42" s="88">
        <f>SUM(K42+N42)</f>
        <v>13405498</v>
      </c>
      <c r="K42" s="87">
        <f>SUM(K44+K45+K46+K49+K52+K53+K54+K55+K56+K57)</f>
        <v>9432900</v>
      </c>
      <c r="L42" s="87">
        <f>SUM(L44+L45+L46+L49+L52+L53+L54+L55+L56+L57)</f>
        <v>477460</v>
      </c>
      <c r="M42" s="87">
        <f>SUM(M44+M45+M46+M49+M52+M53+M54+M55+M56+M57)</f>
        <v>604796</v>
      </c>
      <c r="N42" s="87">
        <f>SUM(N44+N45+N46+N49+N52+N53+N54+N55+N56+N57)</f>
        <v>3972598</v>
      </c>
      <c r="O42" s="87">
        <f>SUM(O44+O45+O46+O49+O52+O53+O54+O55+O56+O57)</f>
        <v>3875598</v>
      </c>
      <c r="P42" s="88">
        <f>SUM(E42+J42)</f>
        <v>204099052</v>
      </c>
    </row>
    <row r="43" spans="1:16" ht="22.5" x14ac:dyDescent="0.2">
      <c r="A43" s="89"/>
      <c r="B43" s="90"/>
      <c r="C43" s="90"/>
      <c r="D43" s="91" t="s">
        <v>370</v>
      </c>
      <c r="E43" s="46">
        <f>SUM(E48+E51)</f>
        <v>99337300</v>
      </c>
      <c r="F43" s="46">
        <f t="shared" ref="F43:P43" si="4">SUM(F48+F51)</f>
        <v>99337300</v>
      </c>
      <c r="G43" s="358">
        <f t="shared" si="4"/>
        <v>58880727</v>
      </c>
      <c r="H43" s="358">
        <f t="shared" si="4"/>
        <v>13396812</v>
      </c>
      <c r="I43" s="46">
        <f t="shared" si="4"/>
        <v>0</v>
      </c>
      <c r="J43" s="46">
        <f t="shared" si="4"/>
        <v>0</v>
      </c>
      <c r="K43" s="46">
        <f t="shared" si="4"/>
        <v>0</v>
      </c>
      <c r="L43" s="46">
        <f t="shared" si="4"/>
        <v>0</v>
      </c>
      <c r="M43" s="46">
        <f t="shared" si="4"/>
        <v>0</v>
      </c>
      <c r="N43" s="46">
        <f t="shared" si="4"/>
        <v>410632</v>
      </c>
      <c r="O43" s="46">
        <f t="shared" si="4"/>
        <v>410632</v>
      </c>
      <c r="P43" s="46">
        <f t="shared" si="4"/>
        <v>99337300</v>
      </c>
    </row>
    <row r="44" spans="1:16" s="34" customFormat="1" x14ac:dyDescent="0.2">
      <c r="A44" s="24"/>
      <c r="B44" s="92" t="s">
        <v>309</v>
      </c>
      <c r="C44" s="92" t="s">
        <v>310</v>
      </c>
      <c r="D44" s="93" t="s">
        <v>371</v>
      </c>
      <c r="E44" s="94">
        <f>F44+I44</f>
        <v>391100</v>
      </c>
      <c r="F44" s="360">
        <v>391100</v>
      </c>
      <c r="G44" s="356">
        <v>236200</v>
      </c>
      <c r="H44" s="95">
        <v>63800</v>
      </c>
      <c r="I44" s="96"/>
      <c r="J44" s="97">
        <f>SUM(K44+N44)</f>
        <v>0</v>
      </c>
      <c r="K44" s="98"/>
      <c r="L44" s="95"/>
      <c r="M44" s="95"/>
      <c r="N44" s="95"/>
      <c r="O44" s="96"/>
      <c r="P44" s="99">
        <f t="shared" ref="P44:P60" si="5">SUM(E44+J44)</f>
        <v>391100</v>
      </c>
    </row>
    <row r="45" spans="1:16" x14ac:dyDescent="0.2">
      <c r="A45" s="35"/>
      <c r="B45" s="44" t="s">
        <v>372</v>
      </c>
      <c r="C45" s="44" t="s">
        <v>373</v>
      </c>
      <c r="D45" s="62" t="s">
        <v>374</v>
      </c>
      <c r="E45" s="38">
        <f>F45+I45</f>
        <v>70819878</v>
      </c>
      <c r="F45" s="359">
        <v>70819878</v>
      </c>
      <c r="G45" s="75">
        <v>39227562</v>
      </c>
      <c r="H45" s="47">
        <v>13172926</v>
      </c>
      <c r="I45" s="48"/>
      <c r="J45" s="101">
        <f>SUM(K45+N45)</f>
        <v>8811747</v>
      </c>
      <c r="K45" s="102">
        <v>7375597</v>
      </c>
      <c r="L45" s="40">
        <v>38100</v>
      </c>
      <c r="M45" s="40">
        <v>5025</v>
      </c>
      <c r="N45" s="40">
        <v>1436150</v>
      </c>
      <c r="O45" s="41">
        <v>1436150</v>
      </c>
      <c r="P45" s="42">
        <f t="shared" si="5"/>
        <v>79631625</v>
      </c>
    </row>
    <row r="46" spans="1:16" ht="33.75" x14ac:dyDescent="0.2">
      <c r="A46" s="35"/>
      <c r="B46" s="44" t="s">
        <v>375</v>
      </c>
      <c r="C46" s="44" t="s">
        <v>376</v>
      </c>
      <c r="D46" s="73" t="s">
        <v>377</v>
      </c>
      <c r="E46" s="38">
        <f t="shared" ref="E46:E57" si="6">F46+I46</f>
        <v>103186656</v>
      </c>
      <c r="F46" s="359">
        <v>103186656</v>
      </c>
      <c r="G46" s="75">
        <v>58011196</v>
      </c>
      <c r="H46" s="47">
        <v>14463115</v>
      </c>
      <c r="I46" s="48"/>
      <c r="J46" s="101">
        <f>SUM(K46+N46)</f>
        <v>3367493</v>
      </c>
      <c r="K46" s="102">
        <v>1487145</v>
      </c>
      <c r="L46" s="40">
        <v>381860</v>
      </c>
      <c r="M46" s="40">
        <v>562221</v>
      </c>
      <c r="N46" s="47">
        <v>1880348</v>
      </c>
      <c r="O46" s="48">
        <v>1805348</v>
      </c>
      <c r="P46" s="42">
        <f t="shared" si="5"/>
        <v>106554149</v>
      </c>
    </row>
    <row r="47" spans="1:16" ht="0.75" customHeight="1" x14ac:dyDescent="0.2">
      <c r="A47" s="35"/>
      <c r="B47" s="44"/>
      <c r="C47" s="44"/>
      <c r="D47" s="69" t="s">
        <v>342</v>
      </c>
      <c r="E47" s="38">
        <f t="shared" si="6"/>
        <v>97558960</v>
      </c>
      <c r="F47" s="47">
        <v>97558960</v>
      </c>
      <c r="G47" s="47"/>
      <c r="H47" s="47"/>
      <c r="I47" s="48"/>
      <c r="J47" s="101">
        <f>SUM(K47+N47)</f>
        <v>0</v>
      </c>
      <c r="K47" s="103"/>
      <c r="L47" s="40"/>
      <c r="M47" s="40"/>
      <c r="N47" s="47"/>
      <c r="O47" s="48"/>
      <c r="P47" s="42">
        <f t="shared" si="5"/>
        <v>97558960</v>
      </c>
    </row>
    <row r="48" spans="1:16" ht="22.5" x14ac:dyDescent="0.2">
      <c r="A48" s="35"/>
      <c r="B48" s="44"/>
      <c r="C48" s="44"/>
      <c r="D48" s="70" t="s">
        <v>370</v>
      </c>
      <c r="E48" s="38">
        <f t="shared" si="6"/>
        <v>97916499</v>
      </c>
      <c r="F48" s="359">
        <v>97916499</v>
      </c>
      <c r="G48" s="75">
        <v>58011196</v>
      </c>
      <c r="H48" s="75">
        <v>13153411</v>
      </c>
      <c r="I48" s="48"/>
      <c r="J48" s="101"/>
      <c r="K48" s="103"/>
      <c r="L48" s="40"/>
      <c r="M48" s="40"/>
      <c r="N48" s="75">
        <v>410632</v>
      </c>
      <c r="O48" s="373">
        <v>410632</v>
      </c>
      <c r="P48" s="42">
        <f t="shared" si="5"/>
        <v>97916499</v>
      </c>
    </row>
    <row r="49" spans="1:16" x14ac:dyDescent="0.2">
      <c r="A49" s="35"/>
      <c r="B49" s="44" t="s">
        <v>378</v>
      </c>
      <c r="C49" s="44" t="s">
        <v>376</v>
      </c>
      <c r="D49" s="62" t="s">
        <v>379</v>
      </c>
      <c r="E49" s="38">
        <f t="shared" si="6"/>
        <v>1523437</v>
      </c>
      <c r="F49" s="100">
        <v>1523437</v>
      </c>
      <c r="G49" s="75">
        <v>869531</v>
      </c>
      <c r="H49" s="47">
        <v>277101</v>
      </c>
      <c r="I49" s="48"/>
      <c r="J49" s="101">
        <f>SUM(K49+N49)</f>
        <v>62952</v>
      </c>
      <c r="K49" s="102">
        <v>45952</v>
      </c>
      <c r="L49" s="40"/>
      <c r="M49" s="40">
        <v>19240</v>
      </c>
      <c r="N49" s="143">
        <v>17000</v>
      </c>
      <c r="O49" s="374">
        <v>10000</v>
      </c>
      <c r="P49" s="42">
        <f t="shared" si="5"/>
        <v>1586389</v>
      </c>
    </row>
    <row r="50" spans="1:16" ht="33.75" hidden="1" x14ac:dyDescent="0.2">
      <c r="A50" s="35"/>
      <c r="B50" s="44" t="s">
        <v>380</v>
      </c>
      <c r="C50" s="44"/>
      <c r="D50" s="59" t="s">
        <v>381</v>
      </c>
      <c r="E50" s="38">
        <f t="shared" si="6"/>
        <v>0</v>
      </c>
      <c r="F50" s="40"/>
      <c r="G50" s="40"/>
      <c r="H50" s="47"/>
      <c r="I50" s="48"/>
      <c r="J50" s="101"/>
      <c r="K50" s="103"/>
      <c r="L50" s="40"/>
      <c r="M50" s="40"/>
      <c r="N50" s="40"/>
      <c r="O50" s="41"/>
      <c r="P50" s="42">
        <f t="shared" si="5"/>
        <v>0</v>
      </c>
    </row>
    <row r="51" spans="1:16" ht="22.5" x14ac:dyDescent="0.2">
      <c r="A51" s="35"/>
      <c r="B51" s="44"/>
      <c r="C51" s="44"/>
      <c r="D51" s="62" t="s">
        <v>370</v>
      </c>
      <c r="E51" s="38">
        <f t="shared" si="6"/>
        <v>1420801</v>
      </c>
      <c r="F51" s="359">
        <v>1420801</v>
      </c>
      <c r="G51" s="75">
        <v>869531</v>
      </c>
      <c r="H51" s="75">
        <v>243401</v>
      </c>
      <c r="I51" s="48"/>
      <c r="J51" s="101"/>
      <c r="K51" s="103"/>
      <c r="L51" s="40"/>
      <c r="M51" s="40"/>
      <c r="N51" s="40"/>
      <c r="O51" s="41"/>
      <c r="P51" s="42">
        <f t="shared" si="5"/>
        <v>1420801</v>
      </c>
    </row>
    <row r="52" spans="1:16" ht="22.5" x14ac:dyDescent="0.2">
      <c r="A52" s="35"/>
      <c r="B52" s="44" t="s">
        <v>382</v>
      </c>
      <c r="C52" s="44" t="s">
        <v>383</v>
      </c>
      <c r="D52" s="73" t="s">
        <v>384</v>
      </c>
      <c r="E52" s="38">
        <f t="shared" si="6"/>
        <v>9454250</v>
      </c>
      <c r="F52" s="100">
        <v>9454250</v>
      </c>
      <c r="G52" s="75">
        <v>5483694</v>
      </c>
      <c r="H52" s="47">
        <v>1217226</v>
      </c>
      <c r="I52" s="48"/>
      <c r="J52" s="101">
        <f t="shared" ref="J52:J57" si="7">SUM(K52+N52)</f>
        <v>954406</v>
      </c>
      <c r="K52" s="102">
        <v>522206</v>
      </c>
      <c r="L52" s="40">
        <v>57500</v>
      </c>
      <c r="M52" s="40">
        <v>16310</v>
      </c>
      <c r="N52" s="47">
        <v>432200</v>
      </c>
      <c r="O52" s="48">
        <v>417200</v>
      </c>
      <c r="P52" s="42">
        <f t="shared" si="5"/>
        <v>10408656</v>
      </c>
    </row>
    <row r="53" spans="1:16" x14ac:dyDescent="0.2">
      <c r="A53" s="35"/>
      <c r="B53" s="44" t="s">
        <v>385</v>
      </c>
      <c r="C53" s="44" t="s">
        <v>386</v>
      </c>
      <c r="D53" s="73" t="s">
        <v>387</v>
      </c>
      <c r="E53" s="38">
        <f t="shared" si="6"/>
        <v>1790040</v>
      </c>
      <c r="F53" s="100">
        <v>1790040</v>
      </c>
      <c r="G53" s="75">
        <v>944200</v>
      </c>
      <c r="H53" s="47">
        <v>146800</v>
      </c>
      <c r="I53" s="48"/>
      <c r="J53" s="101">
        <f t="shared" si="7"/>
        <v>61900</v>
      </c>
      <c r="K53" s="103"/>
      <c r="L53" s="40"/>
      <c r="M53" s="40"/>
      <c r="N53" s="47">
        <v>61900</v>
      </c>
      <c r="O53" s="48">
        <v>61900</v>
      </c>
      <c r="P53" s="42">
        <f t="shared" si="5"/>
        <v>1851940</v>
      </c>
    </row>
    <row r="54" spans="1:16" ht="22.5" x14ac:dyDescent="0.2">
      <c r="A54" s="35"/>
      <c r="B54" s="44" t="s">
        <v>388</v>
      </c>
      <c r="C54" s="44" t="s">
        <v>386</v>
      </c>
      <c r="D54" s="73" t="s">
        <v>389</v>
      </c>
      <c r="E54" s="38">
        <f t="shared" si="6"/>
        <v>1621315</v>
      </c>
      <c r="F54" s="100">
        <v>1621315</v>
      </c>
      <c r="G54" s="75">
        <v>1016327</v>
      </c>
      <c r="H54" s="47">
        <v>160216</v>
      </c>
      <c r="I54" s="48"/>
      <c r="J54" s="101">
        <f t="shared" si="7"/>
        <v>0</v>
      </c>
      <c r="K54" s="104"/>
      <c r="L54" s="47"/>
      <c r="M54" s="47"/>
      <c r="N54" s="47"/>
      <c r="O54" s="48"/>
      <c r="P54" s="42">
        <f t="shared" si="5"/>
        <v>1621315</v>
      </c>
    </row>
    <row r="55" spans="1:16" x14ac:dyDescent="0.2">
      <c r="A55" s="35"/>
      <c r="B55" s="44" t="s">
        <v>390</v>
      </c>
      <c r="C55" s="44" t="s">
        <v>386</v>
      </c>
      <c r="D55" s="73" t="s">
        <v>391</v>
      </c>
      <c r="E55" s="38">
        <f t="shared" si="6"/>
        <v>322500</v>
      </c>
      <c r="F55" s="100">
        <v>322500</v>
      </c>
      <c r="G55" s="75">
        <v>199400</v>
      </c>
      <c r="H55" s="47">
        <v>47700</v>
      </c>
      <c r="I55" s="48"/>
      <c r="J55" s="101">
        <f t="shared" si="7"/>
        <v>0</v>
      </c>
      <c r="K55" s="104"/>
      <c r="L55" s="47"/>
      <c r="M55" s="47"/>
      <c r="N55" s="47"/>
      <c r="O55" s="48"/>
      <c r="P55" s="42">
        <f t="shared" si="5"/>
        <v>322500</v>
      </c>
    </row>
    <row r="56" spans="1:16" x14ac:dyDescent="0.2">
      <c r="A56" s="35"/>
      <c r="B56" s="44" t="s">
        <v>392</v>
      </c>
      <c r="C56" s="44" t="s">
        <v>386</v>
      </c>
      <c r="D56" s="62" t="s">
        <v>393</v>
      </c>
      <c r="E56" s="38">
        <f t="shared" si="6"/>
        <v>1487568</v>
      </c>
      <c r="F56" s="100">
        <v>1487568</v>
      </c>
      <c r="G56" s="75">
        <v>856308</v>
      </c>
      <c r="H56" s="47">
        <v>268630</v>
      </c>
      <c r="I56" s="48"/>
      <c r="J56" s="101">
        <f t="shared" si="7"/>
        <v>147000</v>
      </c>
      <c r="K56" s="102">
        <v>2000</v>
      </c>
      <c r="L56" s="47"/>
      <c r="M56" s="47">
        <v>2000</v>
      </c>
      <c r="N56" s="47">
        <v>145000</v>
      </c>
      <c r="O56" s="48">
        <v>145000</v>
      </c>
      <c r="P56" s="42">
        <f t="shared" si="5"/>
        <v>1634568</v>
      </c>
    </row>
    <row r="57" spans="1:16" ht="22.5" x14ac:dyDescent="0.2">
      <c r="A57" s="76"/>
      <c r="B57" s="77" t="s">
        <v>394</v>
      </c>
      <c r="C57" s="77" t="s">
        <v>386</v>
      </c>
      <c r="D57" s="78" t="s">
        <v>395</v>
      </c>
      <c r="E57" s="79">
        <f t="shared" si="6"/>
        <v>96810</v>
      </c>
      <c r="F57" s="105">
        <v>96810</v>
      </c>
      <c r="G57" s="81">
        <v>0</v>
      </c>
      <c r="H57" s="106">
        <v>0</v>
      </c>
      <c r="I57" s="82"/>
      <c r="J57" s="101">
        <f t="shared" si="7"/>
        <v>0</v>
      </c>
      <c r="K57" s="107"/>
      <c r="L57" s="81"/>
      <c r="M57" s="81"/>
      <c r="N57" s="81"/>
      <c r="O57" s="82"/>
      <c r="P57" s="42">
        <f t="shared" si="5"/>
        <v>96810</v>
      </c>
    </row>
    <row r="58" spans="1:16" ht="22.5" x14ac:dyDescent="0.2">
      <c r="A58" s="16"/>
      <c r="B58" s="108" t="s">
        <v>396</v>
      </c>
      <c r="C58" s="108"/>
      <c r="D58" s="86" t="s">
        <v>397</v>
      </c>
      <c r="E58" s="361">
        <f t="shared" ref="E58:O58" si="8">SUM(E59+E63+E64+E65+E66+E68)</f>
        <v>6193635</v>
      </c>
      <c r="F58" s="361">
        <f>SUM(F59+F63+F64+F65+F66+F68)</f>
        <v>6193635</v>
      </c>
      <c r="G58" s="361">
        <f t="shared" si="8"/>
        <v>3554600</v>
      </c>
      <c r="H58" s="361">
        <f t="shared" si="8"/>
        <v>866210</v>
      </c>
      <c r="I58" s="109">
        <f t="shared" si="8"/>
        <v>0</v>
      </c>
      <c r="J58" s="110">
        <f t="shared" si="8"/>
        <v>978289</v>
      </c>
      <c r="K58" s="111">
        <f t="shared" si="8"/>
        <v>292300</v>
      </c>
      <c r="L58" s="111">
        <f t="shared" si="8"/>
        <v>35500</v>
      </c>
      <c r="M58" s="111">
        <f t="shared" si="8"/>
        <v>156800</v>
      </c>
      <c r="N58" s="111">
        <f t="shared" si="8"/>
        <v>685989</v>
      </c>
      <c r="O58" s="111">
        <f t="shared" si="8"/>
        <v>685989</v>
      </c>
      <c r="P58" s="23">
        <f t="shared" si="5"/>
        <v>7171924</v>
      </c>
    </row>
    <row r="59" spans="1:16" s="34" customFormat="1" x14ac:dyDescent="0.2">
      <c r="A59" s="24"/>
      <c r="B59" s="92" t="s">
        <v>309</v>
      </c>
      <c r="C59" s="92" t="s">
        <v>310</v>
      </c>
      <c r="D59" s="112" t="s">
        <v>371</v>
      </c>
      <c r="E59" s="362">
        <f t="shared" ref="E59:E68" si="9">F59+I59</f>
        <v>603700</v>
      </c>
      <c r="F59" s="363">
        <v>603700</v>
      </c>
      <c r="G59" s="363">
        <v>370400</v>
      </c>
      <c r="H59" s="363">
        <v>49500</v>
      </c>
      <c r="I59" s="114"/>
      <c r="J59" s="30">
        <f>SUM(K59+N59)</f>
        <v>81600</v>
      </c>
      <c r="K59" s="115"/>
      <c r="L59" s="95"/>
      <c r="M59" s="95"/>
      <c r="N59" s="95">
        <v>81600</v>
      </c>
      <c r="O59" s="95">
        <v>81600</v>
      </c>
      <c r="P59" s="33">
        <f t="shared" si="5"/>
        <v>685300</v>
      </c>
    </row>
    <row r="60" spans="1:16" s="34" customFormat="1" hidden="1" x14ac:dyDescent="0.2">
      <c r="A60" s="116"/>
      <c r="B60" s="117"/>
      <c r="C60" s="117"/>
      <c r="D60" s="118"/>
      <c r="E60" s="364">
        <f t="shared" si="9"/>
        <v>0</v>
      </c>
      <c r="F60" s="143"/>
      <c r="G60" s="143"/>
      <c r="H60" s="143"/>
      <c r="I60" s="41"/>
      <c r="J60" s="30">
        <f>SUM(K60+N60)</f>
        <v>0</v>
      </c>
      <c r="K60" s="119"/>
      <c r="L60" s="72"/>
      <c r="M60" s="72"/>
      <c r="N60" s="72"/>
      <c r="O60" s="72"/>
      <c r="P60" s="33">
        <f t="shared" si="5"/>
        <v>0</v>
      </c>
    </row>
    <row r="61" spans="1:16" hidden="1" x14ac:dyDescent="0.2">
      <c r="A61" s="35"/>
      <c r="B61" s="2"/>
      <c r="E61" s="364">
        <f t="shared" si="9"/>
        <v>0</v>
      </c>
      <c r="F61" s="365"/>
      <c r="G61" s="365"/>
      <c r="H61" s="365"/>
      <c r="I61" s="120"/>
    </row>
    <row r="62" spans="1:16" s="34" customFormat="1" ht="22.5" hidden="1" x14ac:dyDescent="0.2">
      <c r="A62" s="116"/>
      <c r="B62" s="121" t="s">
        <v>317</v>
      </c>
      <c r="C62" s="121"/>
      <c r="D62" s="122" t="s">
        <v>318</v>
      </c>
      <c r="E62" s="364">
        <f t="shared" si="9"/>
        <v>0</v>
      </c>
      <c r="F62" s="75"/>
      <c r="G62" s="75"/>
      <c r="H62" s="75"/>
      <c r="I62" s="48"/>
      <c r="J62" s="30">
        <f t="shared" ref="J62:J69" si="10">SUM(K62+N62)</f>
        <v>0</v>
      </c>
      <c r="K62" s="123"/>
      <c r="L62" s="124"/>
      <c r="M62" s="124"/>
      <c r="N62" s="124"/>
      <c r="O62" s="124"/>
      <c r="P62" s="33">
        <f t="shared" ref="P62:P69" si="11">SUM(E62+J62)</f>
        <v>0</v>
      </c>
    </row>
    <row r="63" spans="1:16" s="34" customFormat="1" ht="22.5" x14ac:dyDescent="0.2">
      <c r="A63" s="116"/>
      <c r="B63" s="117" t="s">
        <v>398</v>
      </c>
      <c r="C63" s="117" t="s">
        <v>399</v>
      </c>
      <c r="D63" s="125" t="s">
        <v>400</v>
      </c>
      <c r="E63" s="364">
        <f t="shared" si="9"/>
        <v>85000</v>
      </c>
      <c r="F63" s="75">
        <v>85000</v>
      </c>
      <c r="G63" s="366"/>
      <c r="H63" s="366"/>
      <c r="I63" s="126"/>
      <c r="J63" s="30">
        <f t="shared" si="10"/>
        <v>0</v>
      </c>
      <c r="K63" s="119"/>
      <c r="L63" s="72"/>
      <c r="M63" s="72"/>
      <c r="N63" s="72"/>
      <c r="O63" s="72"/>
      <c r="P63" s="33">
        <f t="shared" si="11"/>
        <v>85000</v>
      </c>
    </row>
    <row r="64" spans="1:16" s="34" customFormat="1" ht="0.75" customHeight="1" x14ac:dyDescent="0.2">
      <c r="A64" s="116"/>
      <c r="B64" s="117" t="s">
        <v>401</v>
      </c>
      <c r="C64" s="117"/>
      <c r="D64" s="118" t="s">
        <v>402</v>
      </c>
      <c r="E64" s="364">
        <f t="shared" si="9"/>
        <v>0</v>
      </c>
      <c r="F64" s="366"/>
      <c r="G64" s="366"/>
      <c r="H64" s="366"/>
      <c r="I64" s="126"/>
      <c r="J64" s="30">
        <f t="shared" si="10"/>
        <v>0</v>
      </c>
      <c r="K64" s="119"/>
      <c r="L64" s="72"/>
      <c r="M64" s="72"/>
      <c r="N64" s="72"/>
      <c r="O64" s="72"/>
      <c r="P64" s="33">
        <f t="shared" si="11"/>
        <v>0</v>
      </c>
    </row>
    <row r="65" spans="1:16" s="34" customFormat="1" x14ac:dyDescent="0.2">
      <c r="A65" s="116"/>
      <c r="B65" s="117">
        <v>130102</v>
      </c>
      <c r="C65" s="117" t="s">
        <v>403</v>
      </c>
      <c r="D65" s="127" t="s">
        <v>404</v>
      </c>
      <c r="E65" s="364">
        <f t="shared" si="9"/>
        <v>30000</v>
      </c>
      <c r="F65" s="75">
        <v>30000</v>
      </c>
      <c r="G65" s="75"/>
      <c r="H65" s="75"/>
      <c r="I65" s="48"/>
      <c r="J65" s="30">
        <f t="shared" si="10"/>
        <v>0</v>
      </c>
      <c r="K65" s="119"/>
      <c r="L65" s="72"/>
      <c r="M65" s="72"/>
      <c r="N65" s="72"/>
      <c r="O65" s="72"/>
      <c r="P65" s="33">
        <f t="shared" si="11"/>
        <v>30000</v>
      </c>
    </row>
    <row r="66" spans="1:16" s="34" customFormat="1" ht="22.5" x14ac:dyDescent="0.2">
      <c r="A66" s="116"/>
      <c r="B66" s="117">
        <v>130107</v>
      </c>
      <c r="C66" s="117" t="s">
        <v>403</v>
      </c>
      <c r="D66" s="127" t="s">
        <v>405</v>
      </c>
      <c r="E66" s="364">
        <f t="shared" si="9"/>
        <v>4615735</v>
      </c>
      <c r="F66" s="75">
        <v>4615735</v>
      </c>
      <c r="G66" s="75">
        <v>2683900</v>
      </c>
      <c r="H66" s="75">
        <v>772450</v>
      </c>
      <c r="I66" s="48"/>
      <c r="J66" s="30">
        <f t="shared" si="10"/>
        <v>888089</v>
      </c>
      <c r="K66" s="119">
        <v>291100</v>
      </c>
      <c r="L66" s="72">
        <v>35500</v>
      </c>
      <c r="M66" s="72">
        <v>156800</v>
      </c>
      <c r="N66" s="72">
        <v>596989</v>
      </c>
      <c r="O66" s="72">
        <v>596989</v>
      </c>
      <c r="P66" s="33">
        <f t="shared" si="11"/>
        <v>5503824</v>
      </c>
    </row>
    <row r="67" spans="1:16" s="34" customFormat="1" ht="33.75" hidden="1" x14ac:dyDescent="0.2">
      <c r="A67" s="116"/>
      <c r="B67" s="128"/>
      <c r="C67" s="128"/>
      <c r="D67" s="69" t="s">
        <v>342</v>
      </c>
      <c r="E67" s="364">
        <f t="shared" si="9"/>
        <v>0</v>
      </c>
      <c r="F67" s="367"/>
      <c r="G67" s="367"/>
      <c r="H67" s="367"/>
      <c r="I67" s="48"/>
      <c r="J67" s="30">
        <f t="shared" si="10"/>
        <v>0</v>
      </c>
      <c r="K67" s="129"/>
      <c r="L67" s="130"/>
      <c r="M67" s="130"/>
      <c r="N67" s="130"/>
      <c r="O67" s="130"/>
      <c r="P67" s="33">
        <f t="shared" si="11"/>
        <v>0</v>
      </c>
    </row>
    <row r="68" spans="1:16" s="34" customFormat="1" x14ac:dyDescent="0.2">
      <c r="A68" s="131"/>
      <c r="B68" s="128">
        <v>130110</v>
      </c>
      <c r="C68" s="128" t="s">
        <v>403</v>
      </c>
      <c r="D68" s="132" t="s">
        <v>406</v>
      </c>
      <c r="E68" s="368">
        <f t="shared" si="9"/>
        <v>859200</v>
      </c>
      <c r="F68" s="75">
        <v>859200</v>
      </c>
      <c r="G68" s="75">
        <v>500300</v>
      </c>
      <c r="H68" s="75">
        <v>44260</v>
      </c>
      <c r="I68" s="82"/>
      <c r="J68" s="30">
        <f t="shared" si="10"/>
        <v>8600</v>
      </c>
      <c r="K68" s="72">
        <v>1200</v>
      </c>
      <c r="L68" s="72">
        <v>0</v>
      </c>
      <c r="M68" s="72">
        <v>0</v>
      </c>
      <c r="N68" s="130">
        <v>7400</v>
      </c>
      <c r="O68" s="130">
        <v>7400</v>
      </c>
      <c r="P68" s="33">
        <f t="shared" si="11"/>
        <v>867800</v>
      </c>
    </row>
    <row r="69" spans="1:16" ht="22.5" x14ac:dyDescent="0.2">
      <c r="A69" s="133"/>
      <c r="B69" s="17" t="s">
        <v>407</v>
      </c>
      <c r="C69" s="17"/>
      <c r="D69" s="18" t="s">
        <v>408</v>
      </c>
      <c r="E69" s="361">
        <f>SUM(E71+E72+E75+E78+E80+E82+E84+E86+E89+E94+E95+E97+E91)</f>
        <v>150138867</v>
      </c>
      <c r="F69" s="361">
        <f>SUM(F71+F72+F75+F78+F80+F82+F84+F86+F89+F94+F95+F97+F91)</f>
        <v>150138867</v>
      </c>
      <c r="G69" s="372">
        <f>SUM(G71+G72+G75+G78+G82+G84+G86+G89+G94+G97+G91)</f>
        <v>85140747</v>
      </c>
      <c r="H69" s="361">
        <f>SUM(H71+H72+H75+H78+H80+H82+H84+H86+H89+H94+H95+H97+H91)</f>
        <v>13318900</v>
      </c>
      <c r="I69" s="109">
        <f>SUM(I71+I72+I75+I78+I80+I82+I84+I86+I89+I94+I95+I97+I91)</f>
        <v>0</v>
      </c>
      <c r="J69" s="88">
        <f t="shared" si="10"/>
        <v>22442670</v>
      </c>
      <c r="K69" s="87">
        <f>SUM(K71+K72+K75+K78+K80+K82+K84+K86+K89+K94+K95+K97+K91)</f>
        <v>3296400</v>
      </c>
      <c r="L69" s="87">
        <f>SUM(L71+L72+L75+L78+L80+L82+L84+L86+L89+L94+L95+L97+L91)</f>
        <v>1542050</v>
      </c>
      <c r="M69" s="87">
        <f>SUM(M71+M72+M75+M78+M80+M82+M84+M86+M89+M94+M95+M97+M91)</f>
        <v>187900</v>
      </c>
      <c r="N69" s="87">
        <f>SUM(N71+N72+N75+N78+N80+N82+N84+N86+N89+N94+N95+N97+N91)</f>
        <v>19146270</v>
      </c>
      <c r="O69" s="87">
        <f>SUM(O71+O72+O75+O78+O80+O82+O84+O86+O89+O94+O95+O97+O91)</f>
        <v>19029770</v>
      </c>
      <c r="P69" s="88">
        <f t="shared" si="11"/>
        <v>172581537</v>
      </c>
    </row>
    <row r="70" spans="1:16" ht="22.5" x14ac:dyDescent="0.2">
      <c r="A70" s="134"/>
      <c r="B70" s="17"/>
      <c r="C70" s="135"/>
      <c r="D70" s="136" t="s">
        <v>409</v>
      </c>
      <c r="E70" s="358">
        <f>SUM(E74+E77+E79+E81+E88+E90+E93+E96)</f>
        <v>111475353</v>
      </c>
      <c r="F70" s="358">
        <f>SUM(F74+F77+F79+F81+F88+F90+F93+F96)</f>
        <v>111475353</v>
      </c>
      <c r="G70" s="371">
        <f>SUM(G74+G77+G79+G81+G88+G90+G93+G96)</f>
        <v>75775847</v>
      </c>
      <c r="H70" s="358">
        <f>SUM(H74+H77+H79+H81+H88+H90+H93+H96)</f>
        <v>5386207</v>
      </c>
      <c r="I70" s="46">
        <f t="shared" ref="I70:P70" si="12">SUM(I74+I77+I81+I88+I90+I93+I96)</f>
        <v>0</v>
      </c>
      <c r="J70" s="46">
        <f t="shared" si="12"/>
        <v>0</v>
      </c>
      <c r="K70" s="46">
        <f t="shared" si="12"/>
        <v>0</v>
      </c>
      <c r="L70" s="46">
        <f t="shared" si="12"/>
        <v>0</v>
      </c>
      <c r="M70" s="46">
        <f t="shared" si="12"/>
        <v>0</v>
      </c>
      <c r="N70" s="46">
        <f t="shared" si="12"/>
        <v>0</v>
      </c>
      <c r="O70" s="46">
        <f t="shared" si="12"/>
        <v>0</v>
      </c>
      <c r="P70" s="46">
        <f t="shared" si="12"/>
        <v>98128785</v>
      </c>
    </row>
    <row r="71" spans="1:16" s="34" customFormat="1" x14ac:dyDescent="0.2">
      <c r="A71" s="137"/>
      <c r="B71" s="138" t="s">
        <v>309</v>
      </c>
      <c r="C71" s="25" t="s">
        <v>310</v>
      </c>
      <c r="D71" s="93" t="s">
        <v>410</v>
      </c>
      <c r="E71" s="370">
        <f t="shared" ref="E71:E98" si="13">F71+I71</f>
        <v>457950</v>
      </c>
      <c r="F71" s="356">
        <v>457950</v>
      </c>
      <c r="G71" s="356">
        <v>298400</v>
      </c>
      <c r="H71" s="356">
        <v>14200</v>
      </c>
      <c r="I71" s="96"/>
      <c r="J71" s="97">
        <f>SUM(K71+N71)</f>
        <v>28400</v>
      </c>
      <c r="K71" s="98"/>
      <c r="L71" s="95"/>
      <c r="M71" s="95"/>
      <c r="N71" s="95">
        <v>28400</v>
      </c>
      <c r="O71" s="96">
        <v>28400</v>
      </c>
      <c r="P71" s="99">
        <f t="shared" ref="P71:P98" si="14">SUM(E71+J71)</f>
        <v>486350</v>
      </c>
    </row>
    <row r="72" spans="1:16" x14ac:dyDescent="0.2">
      <c r="A72" s="53"/>
      <c r="B72" s="139" t="s">
        <v>411</v>
      </c>
      <c r="C72" s="36" t="s">
        <v>412</v>
      </c>
      <c r="D72" s="62" t="s">
        <v>413</v>
      </c>
      <c r="E72" s="364">
        <f t="shared" si="13"/>
        <v>52339134</v>
      </c>
      <c r="F72" s="143">
        <v>52339134</v>
      </c>
      <c r="G72" s="143">
        <v>31173475</v>
      </c>
      <c r="H72" s="143">
        <v>5101900</v>
      </c>
      <c r="I72" s="41"/>
      <c r="J72" s="101">
        <f>SUM(K72+N72)</f>
        <v>3408436</v>
      </c>
      <c r="K72" s="40">
        <v>413100</v>
      </c>
      <c r="L72" s="40">
        <v>85850</v>
      </c>
      <c r="M72" s="40">
        <v>24000</v>
      </c>
      <c r="N72" s="40">
        <v>2995336</v>
      </c>
      <c r="O72" s="41">
        <v>2995336</v>
      </c>
      <c r="P72" s="42">
        <f t="shared" si="14"/>
        <v>55747570</v>
      </c>
    </row>
    <row r="73" spans="1:16" ht="0.75" customHeight="1" x14ac:dyDescent="0.2">
      <c r="A73" s="53"/>
      <c r="B73" s="139"/>
      <c r="C73" s="36"/>
      <c r="D73" s="140" t="s">
        <v>342</v>
      </c>
      <c r="E73" s="364">
        <f t="shared" si="13"/>
        <v>0</v>
      </c>
      <c r="F73" s="143"/>
      <c r="G73" s="40"/>
      <c r="H73" s="40"/>
      <c r="I73" s="41"/>
      <c r="J73" s="101">
        <f>SUM(K73+N73)</f>
        <v>0</v>
      </c>
      <c r="K73" s="103"/>
      <c r="L73" s="40"/>
      <c r="M73" s="40"/>
      <c r="N73" s="40"/>
      <c r="O73" s="41"/>
      <c r="P73" s="42">
        <f t="shared" si="14"/>
        <v>0</v>
      </c>
    </row>
    <row r="74" spans="1:16" ht="22.5" x14ac:dyDescent="0.2">
      <c r="A74" s="53"/>
      <c r="B74" s="139"/>
      <c r="C74" s="36"/>
      <c r="D74" s="140" t="s">
        <v>409</v>
      </c>
      <c r="E74" s="364">
        <f t="shared" si="13"/>
        <v>41930953</v>
      </c>
      <c r="F74" s="143">
        <v>41930953</v>
      </c>
      <c r="G74" s="143">
        <v>27716285</v>
      </c>
      <c r="H74" s="143">
        <v>2918778</v>
      </c>
      <c r="I74" s="41"/>
      <c r="J74" s="101"/>
      <c r="K74" s="103"/>
      <c r="L74" s="40"/>
      <c r="M74" s="40"/>
      <c r="N74" s="40"/>
      <c r="O74" s="41"/>
      <c r="P74" s="42">
        <f t="shared" si="14"/>
        <v>41930953</v>
      </c>
    </row>
    <row r="75" spans="1:16" x14ac:dyDescent="0.2">
      <c r="A75" s="53"/>
      <c r="B75" s="139" t="s">
        <v>414</v>
      </c>
      <c r="C75" s="36" t="s">
        <v>412</v>
      </c>
      <c r="D75" s="62" t="s">
        <v>415</v>
      </c>
      <c r="E75" s="364">
        <f t="shared" si="13"/>
        <v>34744600</v>
      </c>
      <c r="F75" s="143">
        <v>34744600</v>
      </c>
      <c r="G75" s="143">
        <v>19727800</v>
      </c>
      <c r="H75" s="143">
        <v>3425800</v>
      </c>
      <c r="I75" s="41"/>
      <c r="J75" s="101">
        <f>SUM(K75+N75)</f>
        <v>8239325</v>
      </c>
      <c r="K75" s="40">
        <v>183800</v>
      </c>
      <c r="L75" s="40">
        <v>3700</v>
      </c>
      <c r="M75" s="40">
        <v>12000</v>
      </c>
      <c r="N75" s="40">
        <v>8055525</v>
      </c>
      <c r="O75" s="41">
        <v>8036425</v>
      </c>
      <c r="P75" s="42">
        <f t="shared" si="14"/>
        <v>42983925</v>
      </c>
    </row>
    <row r="76" spans="1:16" ht="33.75" hidden="1" x14ac:dyDescent="0.2">
      <c r="A76" s="53"/>
      <c r="B76" s="139"/>
      <c r="C76" s="36"/>
      <c r="D76" s="140" t="s">
        <v>342</v>
      </c>
      <c r="E76" s="38">
        <f t="shared" si="13"/>
        <v>0</v>
      </c>
      <c r="F76" s="40"/>
      <c r="G76" s="40">
        <v>17840300</v>
      </c>
      <c r="H76" s="40"/>
      <c r="I76" s="41"/>
      <c r="J76" s="101">
        <f>SUM(K76+N76)</f>
        <v>0</v>
      </c>
      <c r="K76" s="103"/>
      <c r="L76" s="40"/>
      <c r="M76" s="40"/>
      <c r="N76" s="40"/>
      <c r="O76" s="41"/>
      <c r="P76" s="42">
        <f t="shared" si="14"/>
        <v>0</v>
      </c>
    </row>
    <row r="77" spans="1:16" ht="22.5" x14ac:dyDescent="0.2">
      <c r="A77" s="53"/>
      <c r="B77" s="139"/>
      <c r="C77" s="36"/>
      <c r="D77" s="140" t="s">
        <v>409</v>
      </c>
      <c r="E77" s="364">
        <f t="shared" si="13"/>
        <v>25223750</v>
      </c>
      <c r="F77" s="143">
        <v>25223750</v>
      </c>
      <c r="G77" s="143">
        <v>17381130</v>
      </c>
      <c r="H77" s="143">
        <v>919000</v>
      </c>
      <c r="I77" s="41"/>
      <c r="J77" s="101"/>
      <c r="K77" s="103"/>
      <c r="L77" s="40"/>
      <c r="M77" s="40"/>
      <c r="N77" s="40"/>
      <c r="O77" s="41"/>
      <c r="P77" s="42">
        <f t="shared" si="14"/>
        <v>25223750</v>
      </c>
    </row>
    <row r="78" spans="1:16" x14ac:dyDescent="0.2">
      <c r="A78" s="53"/>
      <c r="B78" s="139" t="s">
        <v>416</v>
      </c>
      <c r="C78" s="36" t="s">
        <v>417</v>
      </c>
      <c r="D78" s="141" t="s">
        <v>418</v>
      </c>
      <c r="E78" s="364">
        <f t="shared" si="13"/>
        <v>17671688</v>
      </c>
      <c r="F78" s="143">
        <v>17671688</v>
      </c>
      <c r="G78" s="143">
        <v>10606900</v>
      </c>
      <c r="H78" s="143">
        <v>2149900</v>
      </c>
      <c r="I78" s="41"/>
      <c r="J78" s="101">
        <f>SUM(K78+N78)</f>
        <v>2758028</v>
      </c>
      <c r="K78" s="40">
        <v>59700</v>
      </c>
      <c r="L78" s="40">
        <v>1100</v>
      </c>
      <c r="M78" s="40"/>
      <c r="N78" s="48">
        <v>2698328</v>
      </c>
      <c r="O78" s="48">
        <v>2698328</v>
      </c>
      <c r="P78" s="42">
        <f t="shared" si="14"/>
        <v>20429716</v>
      </c>
    </row>
    <row r="79" spans="1:16" ht="22.5" customHeight="1" x14ac:dyDescent="0.2">
      <c r="A79" s="53"/>
      <c r="B79" s="139"/>
      <c r="C79" s="36"/>
      <c r="D79" s="140" t="s">
        <v>409</v>
      </c>
      <c r="E79" s="364">
        <f t="shared" si="13"/>
        <v>13346568</v>
      </c>
      <c r="F79" s="143">
        <v>13346568</v>
      </c>
      <c r="G79" s="143">
        <v>9087200</v>
      </c>
      <c r="H79" s="143">
        <v>724680</v>
      </c>
      <c r="I79" s="41"/>
      <c r="J79" s="101">
        <f>SUM(K79+N79)</f>
        <v>0</v>
      </c>
      <c r="K79" s="43"/>
      <c r="L79" s="40"/>
      <c r="M79" s="40"/>
      <c r="N79" s="47"/>
      <c r="O79" s="48"/>
      <c r="P79" s="42">
        <f t="shared" si="14"/>
        <v>13346568</v>
      </c>
    </row>
    <row r="80" spans="1:16" ht="33.75" hidden="1" x14ac:dyDescent="0.2">
      <c r="A80" s="53"/>
      <c r="B80" s="139" t="s">
        <v>419</v>
      </c>
      <c r="C80" s="36"/>
      <c r="D80" s="141" t="s">
        <v>420</v>
      </c>
      <c r="E80" s="38">
        <f t="shared" si="13"/>
        <v>0</v>
      </c>
      <c r="F80" s="40"/>
      <c r="G80" s="40"/>
      <c r="H80" s="40"/>
      <c r="I80" s="41"/>
      <c r="J80" s="101">
        <f>SUM(K80+N80)</f>
        <v>0</v>
      </c>
      <c r="K80" s="142"/>
      <c r="L80" s="143"/>
      <c r="M80" s="143"/>
      <c r="N80" s="47"/>
      <c r="O80" s="48"/>
      <c r="P80" s="42">
        <f t="shared" si="14"/>
        <v>0</v>
      </c>
    </row>
    <row r="81" spans="1:16" ht="22.5" hidden="1" x14ac:dyDescent="0.2">
      <c r="A81" s="53"/>
      <c r="B81" s="139"/>
      <c r="C81" s="36"/>
      <c r="D81" s="140" t="s">
        <v>409</v>
      </c>
      <c r="E81" s="38">
        <f t="shared" si="13"/>
        <v>0</v>
      </c>
      <c r="F81" s="40"/>
      <c r="G81" s="40"/>
      <c r="H81" s="40"/>
      <c r="I81" s="41"/>
      <c r="J81" s="101"/>
      <c r="K81" s="142"/>
      <c r="L81" s="143"/>
      <c r="M81" s="143"/>
      <c r="N81" s="47"/>
      <c r="O81" s="48"/>
      <c r="P81" s="42">
        <f t="shared" si="14"/>
        <v>0</v>
      </c>
    </row>
    <row r="82" spans="1:16" ht="33.75" x14ac:dyDescent="0.2">
      <c r="A82" s="53"/>
      <c r="B82" s="139" t="s">
        <v>421</v>
      </c>
      <c r="C82" s="36" t="s">
        <v>422</v>
      </c>
      <c r="D82" s="73" t="s">
        <v>423</v>
      </c>
      <c r="E82" s="364">
        <f t="shared" si="13"/>
        <v>14500</v>
      </c>
      <c r="F82" s="143">
        <v>14500</v>
      </c>
      <c r="G82" s="40"/>
      <c r="H82" s="40"/>
      <c r="I82" s="41"/>
      <c r="J82" s="101">
        <f>SUM(K82+N82)</f>
        <v>0</v>
      </c>
      <c r="K82" s="103"/>
      <c r="L82" s="40"/>
      <c r="M82" s="40"/>
      <c r="N82" s="47"/>
      <c r="O82" s="48"/>
      <c r="P82" s="42">
        <f t="shared" si="14"/>
        <v>14500</v>
      </c>
    </row>
    <row r="83" spans="1:16" ht="33.75" hidden="1" customHeight="1" x14ac:dyDescent="0.2">
      <c r="A83" s="53"/>
      <c r="B83" s="139"/>
      <c r="C83" s="36"/>
      <c r="D83" s="140" t="s">
        <v>342</v>
      </c>
      <c r="E83" s="38">
        <f t="shared" si="13"/>
        <v>0</v>
      </c>
      <c r="F83" s="40"/>
      <c r="G83" s="40"/>
      <c r="H83" s="40"/>
      <c r="I83" s="41"/>
      <c r="J83" s="101">
        <f>SUM(K83+N83)</f>
        <v>0</v>
      </c>
      <c r="K83" s="103"/>
      <c r="L83" s="40"/>
      <c r="M83" s="40"/>
      <c r="N83" s="47"/>
      <c r="O83" s="48"/>
      <c r="P83" s="42">
        <f t="shared" si="14"/>
        <v>0</v>
      </c>
    </row>
    <row r="84" spans="1:16" ht="22.5" hidden="1" customHeight="1" x14ac:dyDescent="0.2">
      <c r="A84" s="53"/>
      <c r="B84" s="144" t="s">
        <v>424</v>
      </c>
      <c r="C84" s="117"/>
      <c r="D84" s="118" t="s">
        <v>425</v>
      </c>
      <c r="E84" s="38">
        <f t="shared" si="13"/>
        <v>0</v>
      </c>
      <c r="F84" s="40"/>
      <c r="G84" s="40"/>
      <c r="H84" s="40"/>
      <c r="I84" s="41"/>
      <c r="J84" s="101">
        <f>SUM(K84+N84)</f>
        <v>0</v>
      </c>
      <c r="K84" s="103"/>
      <c r="L84" s="40"/>
      <c r="M84" s="40"/>
      <c r="N84" s="47"/>
      <c r="O84" s="48"/>
      <c r="P84" s="42">
        <f t="shared" si="14"/>
        <v>0</v>
      </c>
    </row>
    <row r="85" spans="1:16" ht="22.5" hidden="1" customHeight="1" x14ac:dyDescent="0.2">
      <c r="A85" s="53"/>
      <c r="B85" s="144"/>
      <c r="C85" s="117"/>
      <c r="D85" s="140" t="s">
        <v>409</v>
      </c>
      <c r="E85" s="38">
        <f t="shared" si="13"/>
        <v>0</v>
      </c>
      <c r="F85" s="40"/>
      <c r="G85" s="40"/>
      <c r="H85" s="40"/>
      <c r="I85" s="41"/>
      <c r="J85" s="101"/>
      <c r="K85" s="103"/>
      <c r="L85" s="40"/>
      <c r="M85" s="40"/>
      <c r="N85" s="47"/>
      <c r="O85" s="48"/>
      <c r="P85" s="42">
        <f t="shared" si="14"/>
        <v>0</v>
      </c>
    </row>
    <row r="86" spans="1:16" x14ac:dyDescent="0.2">
      <c r="A86" s="53"/>
      <c r="B86" s="139" t="s">
        <v>426</v>
      </c>
      <c r="C86" s="36" t="s">
        <v>427</v>
      </c>
      <c r="D86" s="62" t="s">
        <v>428</v>
      </c>
      <c r="E86" s="364">
        <f t="shared" si="13"/>
        <v>4688600</v>
      </c>
      <c r="F86" s="143">
        <v>4688600</v>
      </c>
      <c r="G86" s="143">
        <v>2937700</v>
      </c>
      <c r="H86" s="143">
        <v>308500</v>
      </c>
      <c r="I86" s="41"/>
      <c r="J86" s="101">
        <f>SUM(K86+N86)</f>
        <v>3028761</v>
      </c>
      <c r="K86" s="40">
        <v>2239300</v>
      </c>
      <c r="L86" s="40">
        <v>1325400</v>
      </c>
      <c r="M86" s="40">
        <v>133100</v>
      </c>
      <c r="N86" s="47">
        <v>789461</v>
      </c>
      <c r="O86" s="48">
        <v>704061</v>
      </c>
      <c r="P86" s="42">
        <f t="shared" si="14"/>
        <v>7717361</v>
      </c>
    </row>
    <row r="87" spans="1:16" ht="33.75" hidden="1" x14ac:dyDescent="0.2">
      <c r="A87" s="53"/>
      <c r="B87" s="139"/>
      <c r="C87" s="36"/>
      <c r="D87" s="140" t="s">
        <v>342</v>
      </c>
      <c r="E87" s="38">
        <f t="shared" si="13"/>
        <v>0</v>
      </c>
      <c r="F87" s="40"/>
      <c r="G87" s="40">
        <v>2476400</v>
      </c>
      <c r="H87" s="40"/>
      <c r="I87" s="41"/>
      <c r="J87" s="101">
        <f>SUM(K87+N87)</f>
        <v>0</v>
      </c>
      <c r="K87" s="103"/>
      <c r="L87" s="40"/>
      <c r="M87" s="40"/>
      <c r="N87" s="47"/>
      <c r="O87" s="48"/>
      <c r="P87" s="42">
        <f t="shared" si="14"/>
        <v>0</v>
      </c>
    </row>
    <row r="88" spans="1:16" ht="22.5" x14ac:dyDescent="0.2">
      <c r="A88" s="53"/>
      <c r="B88" s="139"/>
      <c r="C88" s="36"/>
      <c r="D88" s="140" t="s">
        <v>409</v>
      </c>
      <c r="E88" s="364">
        <f t="shared" si="13"/>
        <v>3746700</v>
      </c>
      <c r="F88" s="143">
        <v>3746700</v>
      </c>
      <c r="G88" s="143">
        <v>2622500</v>
      </c>
      <c r="H88" s="143">
        <v>110200</v>
      </c>
      <c r="I88" s="41"/>
      <c r="J88" s="101"/>
      <c r="K88" s="103"/>
      <c r="L88" s="40"/>
      <c r="M88" s="40"/>
      <c r="N88" s="47"/>
      <c r="O88" s="48"/>
      <c r="P88" s="42">
        <f t="shared" si="14"/>
        <v>3746700</v>
      </c>
    </row>
    <row r="89" spans="1:16" x14ac:dyDescent="0.2">
      <c r="A89" s="53"/>
      <c r="B89" s="139" t="s">
        <v>429</v>
      </c>
      <c r="C89" s="36" t="s">
        <v>430</v>
      </c>
      <c r="D89" s="45" t="s">
        <v>431</v>
      </c>
      <c r="E89" s="364">
        <f t="shared" si="13"/>
        <v>85100</v>
      </c>
      <c r="F89" s="143">
        <v>85100</v>
      </c>
      <c r="G89" s="143">
        <v>54400</v>
      </c>
      <c r="H89" s="40">
        <v>0</v>
      </c>
      <c r="I89" s="41"/>
      <c r="J89" s="101">
        <f>SUM(K89+N89)</f>
        <v>0</v>
      </c>
      <c r="K89" s="103"/>
      <c r="L89" s="40"/>
      <c r="M89" s="40"/>
      <c r="N89" s="47"/>
      <c r="O89" s="48"/>
      <c r="P89" s="42">
        <f t="shared" si="14"/>
        <v>85100</v>
      </c>
    </row>
    <row r="90" spans="1:16" ht="22.5" x14ac:dyDescent="0.2">
      <c r="A90" s="53"/>
      <c r="B90" s="139"/>
      <c r="C90" s="36"/>
      <c r="D90" s="140" t="s">
        <v>409</v>
      </c>
      <c r="E90" s="364">
        <f t="shared" si="13"/>
        <v>81300</v>
      </c>
      <c r="F90" s="143">
        <v>81300</v>
      </c>
      <c r="G90" s="143">
        <v>53600</v>
      </c>
      <c r="H90" s="40"/>
      <c r="I90" s="41"/>
      <c r="J90" s="101"/>
      <c r="K90" s="103"/>
      <c r="L90" s="40"/>
      <c r="M90" s="40"/>
      <c r="N90" s="47"/>
      <c r="O90" s="48"/>
      <c r="P90" s="42">
        <f t="shared" si="14"/>
        <v>81300</v>
      </c>
    </row>
    <row r="91" spans="1:16" x14ac:dyDescent="0.2">
      <c r="A91" s="53"/>
      <c r="B91" s="139" t="s">
        <v>432</v>
      </c>
      <c r="C91" s="36" t="s">
        <v>433</v>
      </c>
      <c r="D91" s="145" t="s">
        <v>434</v>
      </c>
      <c r="E91" s="364">
        <f t="shared" si="13"/>
        <v>31701130</v>
      </c>
      <c r="F91" s="143">
        <v>31701130</v>
      </c>
      <c r="G91" s="143">
        <v>19126072</v>
      </c>
      <c r="H91" s="143">
        <v>2131400</v>
      </c>
      <c r="I91" s="41"/>
      <c r="J91" s="101">
        <f>SUM(K91+N91)</f>
        <v>4979720</v>
      </c>
      <c r="K91" s="40">
        <v>400500</v>
      </c>
      <c r="L91" s="40">
        <v>126000</v>
      </c>
      <c r="M91" s="40">
        <v>18800</v>
      </c>
      <c r="N91" s="47">
        <v>4579220</v>
      </c>
      <c r="O91" s="48">
        <v>4567220</v>
      </c>
      <c r="P91" s="42">
        <f t="shared" si="14"/>
        <v>36680850</v>
      </c>
    </row>
    <row r="92" spans="1:16" ht="33.75" hidden="1" x14ac:dyDescent="0.2">
      <c r="A92" s="53"/>
      <c r="B92" s="139"/>
      <c r="C92" s="36"/>
      <c r="D92" s="140" t="s">
        <v>342</v>
      </c>
      <c r="E92" s="38">
        <f t="shared" si="13"/>
        <v>0</v>
      </c>
      <c r="F92" s="40"/>
      <c r="G92" s="40">
        <v>17664200</v>
      </c>
      <c r="H92" s="40"/>
      <c r="I92" s="41"/>
      <c r="J92" s="101">
        <f>SUM(K92+N92)</f>
        <v>0</v>
      </c>
      <c r="K92" s="103"/>
      <c r="L92" s="40"/>
      <c r="M92" s="40"/>
      <c r="N92" s="47"/>
      <c r="O92" s="48"/>
      <c r="P92" s="42">
        <f t="shared" si="14"/>
        <v>0</v>
      </c>
    </row>
    <row r="93" spans="1:16" ht="22.5" x14ac:dyDescent="0.2">
      <c r="A93" s="53"/>
      <c r="B93" s="139"/>
      <c r="C93" s="36"/>
      <c r="D93" s="140" t="s">
        <v>409</v>
      </c>
      <c r="E93" s="364">
        <f t="shared" si="13"/>
        <v>25589182</v>
      </c>
      <c r="F93" s="143">
        <v>25589182</v>
      </c>
      <c r="G93" s="143">
        <v>17815132</v>
      </c>
      <c r="H93" s="143">
        <v>710549</v>
      </c>
      <c r="I93" s="41"/>
      <c r="J93" s="101"/>
      <c r="K93" s="103"/>
      <c r="L93" s="40"/>
      <c r="M93" s="40"/>
      <c r="N93" s="47"/>
      <c r="O93" s="48"/>
      <c r="P93" s="42">
        <f t="shared" si="14"/>
        <v>25589182</v>
      </c>
    </row>
    <row r="94" spans="1:16" x14ac:dyDescent="0.2">
      <c r="A94" s="53"/>
      <c r="B94" s="139" t="s">
        <v>435</v>
      </c>
      <c r="C94" s="36" t="s">
        <v>436</v>
      </c>
      <c r="D94" s="45" t="s">
        <v>437</v>
      </c>
      <c r="E94" s="364">
        <f t="shared" si="13"/>
        <v>8337165</v>
      </c>
      <c r="F94" s="143">
        <v>8337165</v>
      </c>
      <c r="G94" s="369">
        <v>1216000</v>
      </c>
      <c r="H94" s="143">
        <v>187200</v>
      </c>
      <c r="I94" s="41"/>
      <c r="J94" s="101">
        <f>SUM(K94+N94)</f>
        <v>0</v>
      </c>
      <c r="K94" s="103"/>
      <c r="L94" s="40"/>
      <c r="M94" s="40"/>
      <c r="N94" s="47"/>
      <c r="O94" s="48"/>
      <c r="P94" s="42">
        <f t="shared" si="14"/>
        <v>8337165</v>
      </c>
    </row>
    <row r="95" spans="1:16" ht="33.75" hidden="1" x14ac:dyDescent="0.2">
      <c r="A95" s="53"/>
      <c r="B95" s="139" t="s">
        <v>438</v>
      </c>
      <c r="C95" s="36"/>
      <c r="D95" s="73" t="s">
        <v>439</v>
      </c>
      <c r="E95" s="38">
        <f t="shared" si="13"/>
        <v>0</v>
      </c>
      <c r="F95" s="40"/>
      <c r="G95" s="146"/>
      <c r="H95" s="40"/>
      <c r="I95" s="41"/>
      <c r="J95" s="101">
        <f>SUM(K95+N95)</f>
        <v>0</v>
      </c>
      <c r="K95" s="104"/>
      <c r="L95" s="47"/>
      <c r="M95" s="47"/>
      <c r="N95" s="47"/>
      <c r="O95" s="48"/>
      <c r="P95" s="42">
        <f t="shared" si="14"/>
        <v>0</v>
      </c>
    </row>
    <row r="96" spans="1:16" ht="22.5" x14ac:dyDescent="0.2">
      <c r="A96" s="53"/>
      <c r="B96" s="139"/>
      <c r="C96" s="36"/>
      <c r="D96" s="140" t="s">
        <v>409</v>
      </c>
      <c r="E96" s="364">
        <f t="shared" si="13"/>
        <v>1556900</v>
      </c>
      <c r="F96" s="143">
        <v>1556900</v>
      </c>
      <c r="G96" s="369">
        <v>1100000</v>
      </c>
      <c r="H96" s="143">
        <v>3000</v>
      </c>
      <c r="I96" s="41"/>
      <c r="J96" s="101"/>
      <c r="K96" s="104"/>
      <c r="L96" s="47"/>
      <c r="M96" s="47"/>
      <c r="N96" s="47"/>
      <c r="O96" s="48"/>
      <c r="P96" s="42">
        <f t="shared" si="14"/>
        <v>1556900</v>
      </c>
    </row>
    <row r="97" spans="1:16" ht="13.5" customHeight="1" x14ac:dyDescent="0.2">
      <c r="A97" s="53"/>
      <c r="B97" s="139" t="s">
        <v>440</v>
      </c>
      <c r="C97" s="36" t="s">
        <v>430</v>
      </c>
      <c r="D97" s="73" t="s">
        <v>441</v>
      </c>
      <c r="E97" s="364">
        <f t="shared" si="13"/>
        <v>99000</v>
      </c>
      <c r="F97" s="143">
        <v>99000</v>
      </c>
      <c r="G97" s="40">
        <v>0</v>
      </c>
      <c r="H97" s="40"/>
      <c r="I97" s="41"/>
      <c r="J97" s="101">
        <f>SUM(K97+N97)</f>
        <v>0</v>
      </c>
      <c r="K97" s="104"/>
      <c r="L97" s="47"/>
      <c r="M97" s="47"/>
      <c r="N97" s="47"/>
      <c r="O97" s="48"/>
      <c r="P97" s="42">
        <f t="shared" si="14"/>
        <v>99000</v>
      </c>
    </row>
    <row r="98" spans="1:16" ht="14.25" hidden="1" customHeight="1" x14ac:dyDescent="0.2">
      <c r="A98" s="147"/>
      <c r="B98" s="148"/>
      <c r="C98" s="149"/>
      <c r="D98" s="140" t="s">
        <v>409</v>
      </c>
      <c r="E98" s="38">
        <f t="shared" si="13"/>
        <v>0</v>
      </c>
      <c r="F98" s="150"/>
      <c r="G98" s="150"/>
      <c r="H98" s="150"/>
      <c r="I98" s="151"/>
      <c r="J98" s="101"/>
      <c r="K98" s="107"/>
      <c r="L98" s="81"/>
      <c r="M98" s="81"/>
      <c r="N98" s="81"/>
      <c r="O98" s="82"/>
      <c r="P98" s="42">
        <f t="shared" si="14"/>
        <v>0</v>
      </c>
    </row>
    <row r="99" spans="1:16" ht="22.5" x14ac:dyDescent="0.2">
      <c r="A99" s="152"/>
      <c r="B99" s="153" t="s">
        <v>442</v>
      </c>
      <c r="C99" s="153"/>
      <c r="D99" s="154" t="s">
        <v>443</v>
      </c>
      <c r="E99" s="379">
        <f t="shared" ref="E99:P99" si="15">SUM(E100+E101+E103+E105+E107+E109+E111+E113+E115+E117+E119+E121+E123+E125+E127+E129+E131+E133+E135+E137+E139+E141+E143+E145+E149+E152+E154+E155+E156+E158+E160+E162+E164+E166+E168+E170+E161+E157+E159+E148+E150)</f>
        <v>205930760.03</v>
      </c>
      <c r="F99" s="379">
        <f>SUM(F100+F101+F103+F105+F107+F109+F111+F113+F115+F117+F119+F121+F123+F125+F127+F129+F131+F133+F135+F137+F139+F141+F143+F145+F149+F152+F154+F155+F156+F158+F160+F162+F164+F166+F168+F170+F161+F157+F159+F148+F150)</f>
        <v>205930760.03</v>
      </c>
      <c r="G99" s="111">
        <f t="shared" si="15"/>
        <v>7894939</v>
      </c>
      <c r="H99" s="375">
        <f t="shared" si="15"/>
        <v>1023400</v>
      </c>
      <c r="I99" s="111">
        <f t="shared" si="15"/>
        <v>0</v>
      </c>
      <c r="J99" s="111">
        <f t="shared" si="15"/>
        <v>1612674</v>
      </c>
      <c r="K99" s="111">
        <f t="shared" si="15"/>
        <v>42000</v>
      </c>
      <c r="L99" s="111">
        <f t="shared" si="15"/>
        <v>7000</v>
      </c>
      <c r="M99" s="111">
        <f t="shared" si="15"/>
        <v>9500</v>
      </c>
      <c r="N99" s="111">
        <f t="shared" si="15"/>
        <v>1570674</v>
      </c>
      <c r="O99" s="111">
        <f t="shared" si="15"/>
        <v>1570674</v>
      </c>
      <c r="P99" s="111">
        <f t="shared" si="15"/>
        <v>207543434.03</v>
      </c>
    </row>
    <row r="100" spans="1:16" s="34" customFormat="1" x14ac:dyDescent="0.2">
      <c r="A100" s="24"/>
      <c r="B100" s="92" t="s">
        <v>309</v>
      </c>
      <c r="C100" s="92" t="s">
        <v>310</v>
      </c>
      <c r="D100" s="93" t="s">
        <v>410</v>
      </c>
      <c r="E100" s="362">
        <f t="shared" ref="E100:E170" si="16">F100+I100</f>
        <v>6214245</v>
      </c>
      <c r="F100" s="363">
        <v>6214245</v>
      </c>
      <c r="G100" s="363">
        <v>4152339</v>
      </c>
      <c r="H100" s="363">
        <v>224800</v>
      </c>
      <c r="I100" s="114"/>
      <c r="J100" s="30">
        <f t="shared" ref="J100:J146" si="17">SUM(K100+N100)</f>
        <v>140000</v>
      </c>
      <c r="K100" s="115"/>
      <c r="L100" s="95"/>
      <c r="M100" s="95"/>
      <c r="N100" s="95">
        <v>140000</v>
      </c>
      <c r="O100" s="95">
        <v>140000</v>
      </c>
      <c r="P100" s="33">
        <f t="shared" ref="P100:P184" si="18">SUM(E100+J100)</f>
        <v>6354245</v>
      </c>
    </row>
    <row r="101" spans="1:16" x14ac:dyDescent="0.2">
      <c r="A101" s="35"/>
      <c r="B101" s="44" t="s">
        <v>444</v>
      </c>
      <c r="C101" s="44" t="s">
        <v>373</v>
      </c>
      <c r="D101" s="62" t="s">
        <v>445</v>
      </c>
      <c r="E101" s="364">
        <f t="shared" si="16"/>
        <v>623680</v>
      </c>
      <c r="F101" s="75">
        <v>623680</v>
      </c>
      <c r="G101" s="47"/>
      <c r="H101" s="47"/>
      <c r="I101" s="48"/>
      <c r="J101" s="42">
        <f t="shared" si="17"/>
        <v>0</v>
      </c>
      <c r="K101" s="52"/>
      <c r="L101" s="47"/>
      <c r="M101" s="47"/>
      <c r="N101" s="47"/>
      <c r="O101" s="47"/>
      <c r="P101" s="23">
        <f t="shared" si="18"/>
        <v>623680</v>
      </c>
    </row>
    <row r="102" spans="1:16" ht="49.5" customHeight="1" x14ac:dyDescent="0.2">
      <c r="A102" s="35"/>
      <c r="B102" s="44"/>
      <c r="C102" s="44"/>
      <c r="D102" s="62" t="s">
        <v>446</v>
      </c>
      <c r="E102" s="364">
        <f t="shared" si="16"/>
        <v>623680</v>
      </c>
      <c r="F102" s="143">
        <v>623680</v>
      </c>
      <c r="G102" s="47"/>
      <c r="H102" s="47"/>
      <c r="I102" s="48"/>
      <c r="J102" s="42">
        <f t="shared" si="17"/>
        <v>0</v>
      </c>
      <c r="K102" s="52"/>
      <c r="L102" s="47"/>
      <c r="M102" s="47"/>
      <c r="N102" s="47"/>
      <c r="O102" s="47"/>
      <c r="P102" s="23">
        <f t="shared" si="18"/>
        <v>623680</v>
      </c>
    </row>
    <row r="103" spans="1:16" ht="90.75" customHeight="1" x14ac:dyDescent="0.2">
      <c r="A103" s="35"/>
      <c r="B103" s="61" t="s">
        <v>447</v>
      </c>
      <c r="C103" s="61" t="s">
        <v>320</v>
      </c>
      <c r="D103" s="155" t="s">
        <v>448</v>
      </c>
      <c r="E103" s="376">
        <f t="shared" si="16"/>
        <v>14564991.92</v>
      </c>
      <c r="F103" s="377">
        <v>14564991.92</v>
      </c>
      <c r="G103" s="47"/>
      <c r="H103" s="47"/>
      <c r="I103" s="48"/>
      <c r="J103" s="42">
        <f t="shared" si="17"/>
        <v>0</v>
      </c>
      <c r="K103" s="52"/>
      <c r="L103" s="47"/>
      <c r="M103" s="47"/>
      <c r="N103" s="47"/>
      <c r="O103" s="47"/>
      <c r="P103" s="23">
        <f t="shared" si="18"/>
        <v>14564991.92</v>
      </c>
    </row>
    <row r="104" spans="1:16" ht="48" customHeight="1" x14ac:dyDescent="0.2">
      <c r="A104" s="35"/>
      <c r="B104" s="61"/>
      <c r="C104" s="61"/>
      <c r="D104" s="62" t="s">
        <v>449</v>
      </c>
      <c r="E104" s="364">
        <f t="shared" si="16"/>
        <v>14564991.92</v>
      </c>
      <c r="F104" s="377">
        <v>14564991.92</v>
      </c>
      <c r="G104" s="47"/>
      <c r="H104" s="47"/>
      <c r="I104" s="48"/>
      <c r="J104" s="42">
        <f t="shared" si="17"/>
        <v>0</v>
      </c>
      <c r="K104" s="52"/>
      <c r="L104" s="47"/>
      <c r="M104" s="47"/>
      <c r="N104" s="47"/>
      <c r="O104" s="47"/>
      <c r="P104" s="23">
        <f t="shared" si="18"/>
        <v>14564991.92</v>
      </c>
    </row>
    <row r="105" spans="1:16" ht="105.6" customHeight="1" x14ac:dyDescent="0.2">
      <c r="A105" s="35"/>
      <c r="B105" s="61" t="s">
        <v>450</v>
      </c>
      <c r="C105" s="61" t="s">
        <v>320</v>
      </c>
      <c r="D105" s="156" t="s">
        <v>451</v>
      </c>
      <c r="E105" s="364">
        <f t="shared" si="16"/>
        <v>124057.09</v>
      </c>
      <c r="F105" s="75">
        <v>124057.09</v>
      </c>
      <c r="G105" s="47"/>
      <c r="H105" s="47"/>
      <c r="I105" s="48"/>
      <c r="J105" s="42">
        <f t="shared" si="17"/>
        <v>0</v>
      </c>
      <c r="K105" s="52"/>
      <c r="L105" s="47"/>
      <c r="M105" s="47"/>
      <c r="N105" s="47"/>
      <c r="O105" s="47"/>
      <c r="P105" s="23">
        <f t="shared" si="18"/>
        <v>124057.09</v>
      </c>
    </row>
    <row r="106" spans="1:16" ht="44.45" customHeight="1" x14ac:dyDescent="0.2">
      <c r="A106" s="35"/>
      <c r="B106" s="61"/>
      <c r="C106" s="61"/>
      <c r="D106" s="62" t="s">
        <v>452</v>
      </c>
      <c r="E106" s="364">
        <f t="shared" si="16"/>
        <v>124057.09</v>
      </c>
      <c r="F106" s="75">
        <v>124057.09</v>
      </c>
      <c r="G106" s="47"/>
      <c r="H106" s="47"/>
      <c r="I106" s="48"/>
      <c r="J106" s="42">
        <f t="shared" si="17"/>
        <v>0</v>
      </c>
      <c r="K106" s="52"/>
      <c r="L106" s="47"/>
      <c r="M106" s="47"/>
      <c r="N106" s="47"/>
      <c r="O106" s="47"/>
      <c r="P106" s="23">
        <f t="shared" si="18"/>
        <v>124057.09</v>
      </c>
    </row>
    <row r="107" spans="1:16" ht="135" x14ac:dyDescent="0.2">
      <c r="A107" s="35"/>
      <c r="B107" s="61" t="s">
        <v>453</v>
      </c>
      <c r="C107" s="61" t="s">
        <v>320</v>
      </c>
      <c r="D107" s="73" t="s">
        <v>454</v>
      </c>
      <c r="E107" s="38">
        <f t="shared" si="16"/>
        <v>169800</v>
      </c>
      <c r="F107" s="47">
        <v>169800</v>
      </c>
      <c r="G107" s="47"/>
      <c r="H107" s="47"/>
      <c r="I107" s="48"/>
      <c r="J107" s="42">
        <f t="shared" si="17"/>
        <v>608100</v>
      </c>
      <c r="K107" s="52"/>
      <c r="L107" s="47"/>
      <c r="M107" s="157"/>
      <c r="N107" s="47">
        <v>608100</v>
      </c>
      <c r="O107" s="158">
        <v>608100</v>
      </c>
      <c r="P107" s="23">
        <f t="shared" si="18"/>
        <v>777900</v>
      </c>
    </row>
    <row r="108" spans="1:16" ht="123" customHeight="1" x14ac:dyDescent="0.2">
      <c r="A108" s="35"/>
      <c r="B108" s="61"/>
      <c r="C108" s="61"/>
      <c r="D108" s="62" t="s">
        <v>455</v>
      </c>
      <c r="E108" s="364">
        <f t="shared" si="16"/>
        <v>169800</v>
      </c>
      <c r="F108" s="75">
        <v>169800</v>
      </c>
      <c r="G108" s="47"/>
      <c r="H108" s="47"/>
      <c r="I108" s="48"/>
      <c r="J108" s="42">
        <f t="shared" si="17"/>
        <v>840000</v>
      </c>
      <c r="K108" s="52"/>
      <c r="L108" s="47"/>
      <c r="M108" s="157"/>
      <c r="N108" s="47">
        <v>840000</v>
      </c>
      <c r="O108" s="159">
        <v>840000</v>
      </c>
      <c r="P108" s="23">
        <f t="shared" si="18"/>
        <v>1009800</v>
      </c>
    </row>
    <row r="109" spans="1:16" ht="177" customHeight="1" x14ac:dyDescent="0.2">
      <c r="A109" s="35"/>
      <c r="B109" s="61" t="s">
        <v>456</v>
      </c>
      <c r="C109" s="61" t="s">
        <v>320</v>
      </c>
      <c r="D109" s="160" t="s">
        <v>0</v>
      </c>
      <c r="E109" s="364">
        <f t="shared" si="16"/>
        <v>2047175.01</v>
      </c>
      <c r="F109" s="75">
        <v>2047175.01</v>
      </c>
      <c r="G109" s="47"/>
      <c r="H109" s="47"/>
      <c r="I109" s="48"/>
      <c r="J109" s="42">
        <f t="shared" si="17"/>
        <v>0</v>
      </c>
      <c r="K109" s="52"/>
      <c r="L109" s="47"/>
      <c r="M109" s="47"/>
      <c r="N109" s="47"/>
      <c r="O109" s="47"/>
      <c r="P109" s="23">
        <f t="shared" si="18"/>
        <v>2047175.01</v>
      </c>
    </row>
    <row r="110" spans="1:16" ht="57.6" customHeight="1" x14ac:dyDescent="0.2">
      <c r="A110" s="35"/>
      <c r="B110" s="61"/>
      <c r="C110" s="61"/>
      <c r="D110" s="62" t="s">
        <v>449</v>
      </c>
      <c r="E110" s="364">
        <f t="shared" si="16"/>
        <v>2047175.01</v>
      </c>
      <c r="F110" s="75">
        <v>2047175.01</v>
      </c>
      <c r="G110" s="47"/>
      <c r="H110" s="47"/>
      <c r="I110" s="48"/>
      <c r="J110" s="42">
        <f t="shared" si="17"/>
        <v>0</v>
      </c>
      <c r="K110" s="52"/>
      <c r="L110" s="47"/>
      <c r="M110" s="47"/>
      <c r="N110" s="47"/>
      <c r="O110" s="47"/>
      <c r="P110" s="23">
        <f t="shared" si="18"/>
        <v>2047175.01</v>
      </c>
    </row>
    <row r="111" spans="1:16" ht="185.45" customHeight="1" x14ac:dyDescent="0.2">
      <c r="A111" s="35"/>
      <c r="B111" s="61" t="s">
        <v>1</v>
      </c>
      <c r="C111" s="61" t="s">
        <v>320</v>
      </c>
      <c r="D111" s="73" t="s">
        <v>2</v>
      </c>
      <c r="E111" s="364">
        <f t="shared" si="16"/>
        <v>5794.38</v>
      </c>
      <c r="F111" s="75">
        <v>5794.38</v>
      </c>
      <c r="G111" s="47"/>
      <c r="H111" s="47"/>
      <c r="I111" s="48"/>
      <c r="J111" s="42">
        <f t="shared" si="17"/>
        <v>0</v>
      </c>
      <c r="K111" s="52"/>
      <c r="L111" s="47"/>
      <c r="M111" s="47"/>
      <c r="N111" s="47"/>
      <c r="O111" s="47"/>
      <c r="P111" s="23">
        <f t="shared" si="18"/>
        <v>5794.38</v>
      </c>
    </row>
    <row r="112" spans="1:16" ht="34.5" customHeight="1" x14ac:dyDescent="0.2">
      <c r="A112" s="35"/>
      <c r="B112" s="61"/>
      <c r="C112" s="61"/>
      <c r="D112" s="62" t="s">
        <v>452</v>
      </c>
      <c r="E112" s="364">
        <f t="shared" si="16"/>
        <v>5794.38</v>
      </c>
      <c r="F112" s="75">
        <v>5794.38</v>
      </c>
      <c r="G112" s="47"/>
      <c r="H112" s="47"/>
      <c r="I112" s="48"/>
      <c r="J112" s="42">
        <f t="shared" si="17"/>
        <v>0</v>
      </c>
      <c r="K112" s="52"/>
      <c r="L112" s="47"/>
      <c r="M112" s="47"/>
      <c r="N112" s="47"/>
      <c r="O112" s="47"/>
      <c r="P112" s="23">
        <f t="shared" si="18"/>
        <v>5794.38</v>
      </c>
    </row>
    <row r="113" spans="1:16" ht="56.25" x14ac:dyDescent="0.2">
      <c r="A113" s="35"/>
      <c r="B113" s="61" t="s">
        <v>3</v>
      </c>
      <c r="C113" s="61" t="s">
        <v>4</v>
      </c>
      <c r="D113" s="73" t="s">
        <v>5</v>
      </c>
      <c r="E113" s="364">
        <f t="shared" si="16"/>
        <v>525891.93000000005</v>
      </c>
      <c r="F113" s="75">
        <v>525891.93000000005</v>
      </c>
      <c r="G113" s="47"/>
      <c r="H113" s="47"/>
      <c r="I113" s="48"/>
      <c r="J113" s="42">
        <f t="shared" si="17"/>
        <v>0</v>
      </c>
      <c r="K113" s="52"/>
      <c r="L113" s="47"/>
      <c r="M113" s="47"/>
      <c r="N113" s="47"/>
      <c r="O113" s="47"/>
      <c r="P113" s="23">
        <f t="shared" si="18"/>
        <v>525891.93000000005</v>
      </c>
    </row>
    <row r="114" spans="1:16" ht="45.75" customHeight="1" x14ac:dyDescent="0.2">
      <c r="A114" s="35"/>
      <c r="B114" s="61"/>
      <c r="C114" s="61"/>
      <c r="D114" s="62" t="s">
        <v>449</v>
      </c>
      <c r="E114" s="364">
        <f t="shared" si="16"/>
        <v>525891.93000000005</v>
      </c>
      <c r="F114" s="75">
        <v>525891.93000000005</v>
      </c>
      <c r="G114" s="47"/>
      <c r="H114" s="47"/>
      <c r="I114" s="48"/>
      <c r="J114" s="42">
        <f t="shared" si="17"/>
        <v>0</v>
      </c>
      <c r="K114" s="52"/>
      <c r="L114" s="47"/>
      <c r="M114" s="47"/>
      <c r="N114" s="47"/>
      <c r="O114" s="47"/>
      <c r="P114" s="23">
        <f t="shared" si="18"/>
        <v>525891.93000000005</v>
      </c>
    </row>
    <row r="115" spans="1:16" ht="56.25" x14ac:dyDescent="0.2">
      <c r="A115" s="35"/>
      <c r="B115" s="61" t="s">
        <v>6</v>
      </c>
      <c r="C115" s="61" t="s">
        <v>4</v>
      </c>
      <c r="D115" s="73" t="s">
        <v>7</v>
      </c>
      <c r="E115" s="364">
        <f t="shared" si="16"/>
        <v>3741.39</v>
      </c>
      <c r="F115" s="75">
        <v>3741.39</v>
      </c>
      <c r="G115" s="47"/>
      <c r="H115" s="47"/>
      <c r="I115" s="48"/>
      <c r="J115" s="42">
        <f t="shared" si="17"/>
        <v>0</v>
      </c>
      <c r="K115" s="52"/>
      <c r="L115" s="47"/>
      <c r="M115" s="47"/>
      <c r="N115" s="47"/>
      <c r="O115" s="47"/>
      <c r="P115" s="23">
        <f t="shared" si="18"/>
        <v>3741.39</v>
      </c>
    </row>
    <row r="116" spans="1:16" ht="39" customHeight="1" x14ac:dyDescent="0.2">
      <c r="A116" s="35"/>
      <c r="B116" s="61"/>
      <c r="C116" s="61"/>
      <c r="D116" s="62" t="s">
        <v>8</v>
      </c>
      <c r="E116" s="364">
        <f t="shared" si="16"/>
        <v>3741.39</v>
      </c>
      <c r="F116" s="75">
        <v>3741.39</v>
      </c>
      <c r="G116" s="47"/>
      <c r="H116" s="47"/>
      <c r="I116" s="48"/>
      <c r="J116" s="42">
        <f t="shared" si="17"/>
        <v>0</v>
      </c>
      <c r="K116" s="52"/>
      <c r="L116" s="47"/>
      <c r="M116" s="47"/>
      <c r="N116" s="47"/>
      <c r="O116" s="47"/>
      <c r="P116" s="23">
        <f t="shared" si="18"/>
        <v>3741.39</v>
      </c>
    </row>
    <row r="117" spans="1:16" ht="45" x14ac:dyDescent="0.2">
      <c r="A117" s="35"/>
      <c r="B117" s="61" t="s">
        <v>9</v>
      </c>
      <c r="C117" s="61" t="s">
        <v>4</v>
      </c>
      <c r="D117" s="73" t="s">
        <v>10</v>
      </c>
      <c r="E117" s="364">
        <f t="shared" si="16"/>
        <v>11800</v>
      </c>
      <c r="F117" s="75">
        <v>11800</v>
      </c>
      <c r="G117" s="47"/>
      <c r="H117" s="47"/>
      <c r="I117" s="48"/>
      <c r="J117" s="42">
        <f t="shared" si="17"/>
        <v>0</v>
      </c>
      <c r="K117" s="52"/>
      <c r="L117" s="47"/>
      <c r="M117" s="47"/>
      <c r="N117" s="47"/>
      <c r="O117" s="47"/>
      <c r="P117" s="23">
        <f t="shared" si="18"/>
        <v>11800</v>
      </c>
    </row>
    <row r="118" spans="1:16" ht="126" customHeight="1" x14ac:dyDescent="0.2">
      <c r="A118" s="35"/>
      <c r="B118" s="61"/>
      <c r="C118" s="61"/>
      <c r="D118" s="62" t="s">
        <v>455</v>
      </c>
      <c r="E118" s="364">
        <f t="shared" si="16"/>
        <v>11800</v>
      </c>
      <c r="F118" s="75">
        <v>11800</v>
      </c>
      <c r="G118" s="47"/>
      <c r="H118" s="47"/>
      <c r="I118" s="48"/>
      <c r="J118" s="42">
        <f t="shared" si="17"/>
        <v>0</v>
      </c>
      <c r="K118" s="52"/>
      <c r="L118" s="47"/>
      <c r="M118" s="47"/>
      <c r="N118" s="47"/>
      <c r="O118" s="47"/>
      <c r="P118" s="23">
        <f t="shared" si="18"/>
        <v>11800</v>
      </c>
    </row>
    <row r="119" spans="1:16" ht="112.5" x14ac:dyDescent="0.2">
      <c r="A119" s="35"/>
      <c r="B119" s="61" t="s">
        <v>11</v>
      </c>
      <c r="C119" s="61" t="s">
        <v>4</v>
      </c>
      <c r="D119" s="161" t="s">
        <v>12</v>
      </c>
      <c r="E119" s="364">
        <f t="shared" si="16"/>
        <v>0</v>
      </c>
      <c r="F119" s="75"/>
      <c r="G119" s="47"/>
      <c r="H119" s="47"/>
      <c r="I119" s="48"/>
      <c r="J119" s="42">
        <f t="shared" si="17"/>
        <v>0</v>
      </c>
      <c r="K119" s="52"/>
      <c r="L119" s="47"/>
      <c r="M119" s="47"/>
      <c r="N119" s="47"/>
      <c r="O119" s="47"/>
      <c r="P119" s="23">
        <f t="shared" si="18"/>
        <v>0</v>
      </c>
    </row>
    <row r="120" spans="1:16" ht="55.5" customHeight="1" x14ac:dyDescent="0.2">
      <c r="A120" s="35"/>
      <c r="B120" s="61"/>
      <c r="C120" s="61"/>
      <c r="D120" s="62" t="s">
        <v>13</v>
      </c>
      <c r="E120" s="364">
        <f t="shared" si="16"/>
        <v>0</v>
      </c>
      <c r="F120" s="75"/>
      <c r="G120" s="47"/>
      <c r="H120" s="47"/>
      <c r="I120" s="48"/>
      <c r="J120" s="42">
        <f t="shared" si="17"/>
        <v>0</v>
      </c>
      <c r="K120" s="52"/>
      <c r="L120" s="47"/>
      <c r="M120" s="47"/>
      <c r="N120" s="47"/>
      <c r="O120" s="47"/>
      <c r="P120" s="23">
        <f t="shared" si="18"/>
        <v>0</v>
      </c>
    </row>
    <row r="121" spans="1:16" x14ac:dyDescent="0.2">
      <c r="A121" s="35"/>
      <c r="B121" s="61" t="s">
        <v>14</v>
      </c>
      <c r="C121" s="61" t="s">
        <v>4</v>
      </c>
      <c r="D121" s="73" t="s">
        <v>15</v>
      </c>
      <c r="E121" s="364">
        <f t="shared" si="16"/>
        <v>886100</v>
      </c>
      <c r="F121" s="75">
        <v>886100</v>
      </c>
      <c r="G121" s="47"/>
      <c r="H121" s="47"/>
      <c r="I121" s="48"/>
      <c r="J121" s="42">
        <f t="shared" si="17"/>
        <v>0</v>
      </c>
      <c r="K121" s="52"/>
      <c r="L121" s="47"/>
      <c r="M121" s="47"/>
      <c r="N121" s="47"/>
      <c r="O121" s="47"/>
      <c r="P121" s="23">
        <f t="shared" si="18"/>
        <v>886100</v>
      </c>
    </row>
    <row r="122" spans="1:16" ht="125.25" customHeight="1" x14ac:dyDescent="0.2">
      <c r="A122" s="35"/>
      <c r="B122" s="61"/>
      <c r="C122" s="61"/>
      <c r="D122" s="62" t="s">
        <v>16</v>
      </c>
      <c r="E122" s="364">
        <f t="shared" si="16"/>
        <v>886100</v>
      </c>
      <c r="F122" s="75">
        <v>886100</v>
      </c>
      <c r="G122" s="47"/>
      <c r="H122" s="47"/>
      <c r="I122" s="48"/>
      <c r="J122" s="42">
        <f t="shared" si="17"/>
        <v>0</v>
      </c>
      <c r="K122" s="52"/>
      <c r="L122" s="47"/>
      <c r="M122" s="47"/>
      <c r="N122" s="47"/>
      <c r="O122" s="47"/>
      <c r="P122" s="23">
        <f t="shared" si="18"/>
        <v>886100</v>
      </c>
    </row>
    <row r="123" spans="1:16" ht="78.75" x14ac:dyDescent="0.2">
      <c r="A123" s="35"/>
      <c r="B123" s="61" t="s">
        <v>18</v>
      </c>
      <c r="C123" s="61" t="s">
        <v>4</v>
      </c>
      <c r="D123" s="162" t="s">
        <v>19</v>
      </c>
      <c r="E123" s="364">
        <f t="shared" si="16"/>
        <v>1143648.1599999999</v>
      </c>
      <c r="F123" s="75">
        <v>1143648.1599999999</v>
      </c>
      <c r="G123" s="47"/>
      <c r="H123" s="47"/>
      <c r="I123" s="48"/>
      <c r="J123" s="42">
        <f t="shared" si="17"/>
        <v>0</v>
      </c>
      <c r="K123" s="52"/>
      <c r="L123" s="47"/>
      <c r="M123" s="47"/>
      <c r="N123" s="47"/>
      <c r="O123" s="47"/>
      <c r="P123" s="23">
        <f t="shared" si="18"/>
        <v>1143648.1599999999</v>
      </c>
    </row>
    <row r="124" spans="1:16" ht="45.75" customHeight="1" x14ac:dyDescent="0.2">
      <c r="A124" s="35"/>
      <c r="B124" s="61"/>
      <c r="C124" s="61"/>
      <c r="D124" s="62" t="s">
        <v>449</v>
      </c>
      <c r="E124" s="364">
        <f t="shared" si="16"/>
        <v>1143648.1599999999</v>
      </c>
      <c r="F124" s="75">
        <v>1143648.1599999999</v>
      </c>
      <c r="G124" s="47"/>
      <c r="H124" s="47"/>
      <c r="I124" s="48"/>
      <c r="J124" s="42">
        <f t="shared" si="17"/>
        <v>0</v>
      </c>
      <c r="K124" s="52"/>
      <c r="L124" s="47"/>
      <c r="M124" s="47"/>
      <c r="N124" s="47"/>
      <c r="O124" s="47"/>
      <c r="P124" s="23">
        <f t="shared" si="18"/>
        <v>1143648.1599999999</v>
      </c>
    </row>
    <row r="125" spans="1:16" ht="78.75" x14ac:dyDescent="0.2">
      <c r="A125" s="35"/>
      <c r="B125" s="61" t="s">
        <v>20</v>
      </c>
      <c r="C125" s="61" t="s">
        <v>4</v>
      </c>
      <c r="D125" s="162" t="s">
        <v>21</v>
      </c>
      <c r="E125" s="364">
        <f t="shared" si="16"/>
        <v>20566.830000000002</v>
      </c>
      <c r="F125" s="75">
        <v>20566.830000000002</v>
      </c>
      <c r="G125" s="47"/>
      <c r="H125" s="47"/>
      <c r="I125" s="48"/>
      <c r="J125" s="42">
        <f t="shared" si="17"/>
        <v>0</v>
      </c>
      <c r="K125" s="52"/>
      <c r="L125" s="47"/>
      <c r="M125" s="47"/>
      <c r="N125" s="47"/>
      <c r="O125" s="47"/>
      <c r="P125" s="23">
        <f t="shared" si="18"/>
        <v>20566.830000000002</v>
      </c>
    </row>
    <row r="126" spans="1:16" ht="45" x14ac:dyDescent="0.2">
      <c r="A126" s="35"/>
      <c r="B126" s="61"/>
      <c r="C126" s="61"/>
      <c r="D126" s="62" t="s">
        <v>8</v>
      </c>
      <c r="E126" s="364">
        <f t="shared" si="16"/>
        <v>20566.830000000002</v>
      </c>
      <c r="F126" s="75">
        <v>20566.830000000002</v>
      </c>
      <c r="G126" s="47"/>
      <c r="H126" s="47"/>
      <c r="I126" s="48"/>
      <c r="J126" s="42">
        <f t="shared" si="17"/>
        <v>0</v>
      </c>
      <c r="K126" s="52"/>
      <c r="L126" s="47"/>
      <c r="M126" s="47"/>
      <c r="N126" s="47"/>
      <c r="O126" s="47"/>
      <c r="P126" s="23">
        <f t="shared" si="18"/>
        <v>20566.830000000002</v>
      </c>
    </row>
    <row r="127" spans="1:16" x14ac:dyDescent="0.2">
      <c r="A127" s="35"/>
      <c r="B127" s="44" t="s">
        <v>22</v>
      </c>
      <c r="C127" s="44" t="s">
        <v>399</v>
      </c>
      <c r="D127" s="62" t="s">
        <v>23</v>
      </c>
      <c r="E127" s="364">
        <f t="shared" si="16"/>
        <v>1323554.3400000001</v>
      </c>
      <c r="F127" s="75">
        <v>1323554.3400000001</v>
      </c>
      <c r="G127" s="47"/>
      <c r="H127" s="47"/>
      <c r="I127" s="48"/>
      <c r="J127" s="42">
        <f t="shared" si="17"/>
        <v>0</v>
      </c>
      <c r="K127" s="52"/>
      <c r="L127" s="47"/>
      <c r="M127" s="47"/>
      <c r="N127" s="47"/>
      <c r="O127" s="47"/>
      <c r="P127" s="23">
        <f t="shared" si="18"/>
        <v>1323554.3400000001</v>
      </c>
    </row>
    <row r="128" spans="1:16" ht="67.5" x14ac:dyDescent="0.2">
      <c r="A128" s="35"/>
      <c r="B128" s="44"/>
      <c r="C128" s="44"/>
      <c r="D128" s="62" t="s">
        <v>24</v>
      </c>
      <c r="E128" s="364">
        <f t="shared" si="16"/>
        <v>1323554.3400000001</v>
      </c>
      <c r="F128" s="75">
        <v>1323554.3400000001</v>
      </c>
      <c r="G128" s="47"/>
      <c r="H128" s="47"/>
      <c r="I128" s="48"/>
      <c r="J128" s="42">
        <f t="shared" si="17"/>
        <v>0</v>
      </c>
      <c r="K128" s="52"/>
      <c r="L128" s="47"/>
      <c r="M128" s="47"/>
      <c r="N128" s="47"/>
      <c r="O128" s="47"/>
      <c r="P128" s="23">
        <f t="shared" si="18"/>
        <v>1323554.3400000001</v>
      </c>
    </row>
    <row r="129" spans="1:16" x14ac:dyDescent="0.2">
      <c r="A129" s="35"/>
      <c r="B129" s="44" t="s">
        <v>25</v>
      </c>
      <c r="C129" s="44" t="s">
        <v>399</v>
      </c>
      <c r="D129" s="73" t="s">
        <v>26</v>
      </c>
      <c r="E129" s="364">
        <f t="shared" si="16"/>
        <v>1201032.31</v>
      </c>
      <c r="F129" s="75">
        <v>1201032.31</v>
      </c>
      <c r="G129" s="47"/>
      <c r="H129" s="47"/>
      <c r="I129" s="48"/>
      <c r="J129" s="42">
        <f t="shared" si="17"/>
        <v>0</v>
      </c>
      <c r="K129" s="52"/>
      <c r="L129" s="47"/>
      <c r="M129" s="47"/>
      <c r="N129" s="47"/>
      <c r="O129" s="47"/>
      <c r="P129" s="23">
        <f t="shared" si="18"/>
        <v>1201032.31</v>
      </c>
    </row>
    <row r="130" spans="1:16" ht="67.5" x14ac:dyDescent="0.2">
      <c r="A130" s="35"/>
      <c r="B130" s="44"/>
      <c r="C130" s="44"/>
      <c r="D130" s="62" t="s">
        <v>24</v>
      </c>
      <c r="E130" s="364">
        <f t="shared" si="16"/>
        <v>1201032.31</v>
      </c>
      <c r="F130" s="75">
        <v>1201032.31</v>
      </c>
      <c r="G130" s="47"/>
      <c r="H130" s="47"/>
      <c r="I130" s="48"/>
      <c r="J130" s="42">
        <f t="shared" si="17"/>
        <v>0</v>
      </c>
      <c r="K130" s="52"/>
      <c r="L130" s="47"/>
      <c r="M130" s="47"/>
      <c r="N130" s="47"/>
      <c r="O130" s="47"/>
      <c r="P130" s="23">
        <f t="shared" si="18"/>
        <v>1201032.31</v>
      </c>
    </row>
    <row r="131" spans="1:16" x14ac:dyDescent="0.2">
      <c r="A131" s="35"/>
      <c r="B131" s="44" t="s">
        <v>27</v>
      </c>
      <c r="C131" s="44" t="s">
        <v>399</v>
      </c>
      <c r="D131" s="73" t="s">
        <v>28</v>
      </c>
      <c r="E131" s="364">
        <f t="shared" si="16"/>
        <v>74812888.25</v>
      </c>
      <c r="F131" s="75">
        <v>74812888.25</v>
      </c>
      <c r="G131" s="47"/>
      <c r="H131" s="47"/>
      <c r="I131" s="48"/>
      <c r="J131" s="42">
        <f t="shared" si="17"/>
        <v>0</v>
      </c>
      <c r="K131" s="52"/>
      <c r="L131" s="47"/>
      <c r="M131" s="47"/>
      <c r="N131" s="47"/>
      <c r="O131" s="47"/>
      <c r="P131" s="23">
        <f t="shared" si="18"/>
        <v>74812888.25</v>
      </c>
    </row>
    <row r="132" spans="1:16" ht="67.5" x14ac:dyDescent="0.2">
      <c r="A132" s="35"/>
      <c r="B132" s="44"/>
      <c r="C132" s="44"/>
      <c r="D132" s="62" t="s">
        <v>24</v>
      </c>
      <c r="E132" s="364">
        <f t="shared" si="16"/>
        <v>74812888.25</v>
      </c>
      <c r="F132" s="75">
        <v>74812888.25</v>
      </c>
      <c r="G132" s="47"/>
      <c r="H132" s="47"/>
      <c r="I132" s="48"/>
      <c r="J132" s="42">
        <f t="shared" si="17"/>
        <v>0</v>
      </c>
      <c r="K132" s="52"/>
      <c r="L132" s="47"/>
      <c r="M132" s="47"/>
      <c r="N132" s="47"/>
      <c r="O132" s="47"/>
      <c r="P132" s="23">
        <f t="shared" si="18"/>
        <v>74812888.25</v>
      </c>
    </row>
    <row r="133" spans="1:16" ht="22.5" x14ac:dyDescent="0.2">
      <c r="A133" s="35"/>
      <c r="B133" s="44" t="s">
        <v>29</v>
      </c>
      <c r="C133" s="44" t="s">
        <v>399</v>
      </c>
      <c r="D133" s="163" t="s">
        <v>30</v>
      </c>
      <c r="E133" s="364">
        <f t="shared" si="16"/>
        <v>5769577.5499999998</v>
      </c>
      <c r="F133" s="75">
        <v>5769577.5499999998</v>
      </c>
      <c r="G133" s="47"/>
      <c r="H133" s="47"/>
      <c r="I133" s="48"/>
      <c r="J133" s="42">
        <f t="shared" si="17"/>
        <v>0</v>
      </c>
      <c r="K133" s="52"/>
      <c r="L133" s="47"/>
      <c r="M133" s="47"/>
      <c r="N133" s="47"/>
      <c r="O133" s="47"/>
      <c r="P133" s="23">
        <f t="shared" si="18"/>
        <v>5769577.5499999998</v>
      </c>
    </row>
    <row r="134" spans="1:16" ht="67.5" x14ac:dyDescent="0.2">
      <c r="A134" s="35"/>
      <c r="B134" s="44"/>
      <c r="C134" s="44"/>
      <c r="D134" s="62" t="s">
        <v>24</v>
      </c>
      <c r="E134" s="364">
        <f t="shared" si="16"/>
        <v>5769577.5499999998</v>
      </c>
      <c r="F134" s="75">
        <v>5769577.5499999998</v>
      </c>
      <c r="G134" s="47"/>
      <c r="H134" s="47"/>
      <c r="I134" s="48"/>
      <c r="J134" s="42">
        <f t="shared" si="17"/>
        <v>0</v>
      </c>
      <c r="K134" s="52"/>
      <c r="L134" s="47"/>
      <c r="M134" s="47"/>
      <c r="N134" s="47"/>
      <c r="O134" s="47"/>
      <c r="P134" s="23">
        <f t="shared" si="18"/>
        <v>5769577.5499999998</v>
      </c>
    </row>
    <row r="135" spans="1:16" x14ac:dyDescent="0.2">
      <c r="A135" s="35"/>
      <c r="B135" s="44" t="s">
        <v>31</v>
      </c>
      <c r="C135" s="44" t="s">
        <v>399</v>
      </c>
      <c r="D135" s="62" t="s">
        <v>32</v>
      </c>
      <c r="E135" s="364">
        <f t="shared" si="16"/>
        <v>13816138.42</v>
      </c>
      <c r="F135" s="377">
        <v>13816138.42</v>
      </c>
      <c r="G135" s="47"/>
      <c r="H135" s="47"/>
      <c r="I135" s="48"/>
      <c r="J135" s="42">
        <f t="shared" si="17"/>
        <v>0</v>
      </c>
      <c r="K135" s="52"/>
      <c r="L135" s="47"/>
      <c r="M135" s="47"/>
      <c r="N135" s="47"/>
      <c r="O135" s="47"/>
      <c r="P135" s="23">
        <f t="shared" si="18"/>
        <v>13816138.42</v>
      </c>
    </row>
    <row r="136" spans="1:16" ht="67.5" x14ac:dyDescent="0.2">
      <c r="A136" s="35"/>
      <c r="B136" s="44"/>
      <c r="C136" s="44"/>
      <c r="D136" s="62" t="s">
        <v>24</v>
      </c>
      <c r="E136" s="364">
        <f t="shared" si="16"/>
        <v>13816138.42</v>
      </c>
      <c r="F136" s="377">
        <v>13816138.42</v>
      </c>
      <c r="G136" s="47"/>
      <c r="H136" s="47"/>
      <c r="I136" s="48"/>
      <c r="J136" s="42">
        <f t="shared" si="17"/>
        <v>0</v>
      </c>
      <c r="K136" s="52"/>
      <c r="L136" s="47"/>
      <c r="M136" s="47"/>
      <c r="N136" s="47"/>
      <c r="O136" s="47"/>
      <c r="P136" s="23">
        <f t="shared" si="18"/>
        <v>13816138.42</v>
      </c>
    </row>
    <row r="137" spans="1:16" x14ac:dyDescent="0.2">
      <c r="A137" s="35"/>
      <c r="B137" s="44" t="s">
        <v>33</v>
      </c>
      <c r="C137" s="44" t="s">
        <v>399</v>
      </c>
      <c r="D137" s="62" t="s">
        <v>34</v>
      </c>
      <c r="E137" s="364">
        <f t="shared" si="16"/>
        <v>489319.87</v>
      </c>
      <c r="F137" s="75">
        <v>489319.87</v>
      </c>
      <c r="G137" s="47"/>
      <c r="H137" s="47"/>
      <c r="I137" s="48"/>
      <c r="J137" s="42">
        <f t="shared" si="17"/>
        <v>0</v>
      </c>
      <c r="K137" s="52"/>
      <c r="L137" s="47"/>
      <c r="M137" s="47"/>
      <c r="N137" s="47"/>
      <c r="O137" s="47"/>
      <c r="P137" s="23">
        <f t="shared" si="18"/>
        <v>489319.87</v>
      </c>
    </row>
    <row r="138" spans="1:16" ht="67.5" x14ac:dyDescent="0.2">
      <c r="A138" s="35"/>
      <c r="B138" s="44"/>
      <c r="C138" s="44"/>
      <c r="D138" s="62" t="s">
        <v>24</v>
      </c>
      <c r="E138" s="364">
        <f t="shared" si="16"/>
        <v>489319.87</v>
      </c>
      <c r="F138" s="75">
        <v>489319.87</v>
      </c>
      <c r="G138" s="47"/>
      <c r="H138" s="47"/>
      <c r="I138" s="48"/>
      <c r="J138" s="42">
        <f t="shared" si="17"/>
        <v>0</v>
      </c>
      <c r="K138" s="52"/>
      <c r="L138" s="47"/>
      <c r="M138" s="47"/>
      <c r="N138" s="47"/>
      <c r="O138" s="47"/>
      <c r="P138" s="23">
        <f t="shared" si="18"/>
        <v>489319.87</v>
      </c>
    </row>
    <row r="139" spans="1:16" x14ac:dyDescent="0.2">
      <c r="A139" s="35"/>
      <c r="B139" s="44" t="s">
        <v>35</v>
      </c>
      <c r="C139" s="44" t="s">
        <v>399</v>
      </c>
      <c r="D139" s="164" t="s">
        <v>36</v>
      </c>
      <c r="E139" s="364">
        <f t="shared" si="16"/>
        <v>221760</v>
      </c>
      <c r="F139" s="75">
        <v>221760</v>
      </c>
      <c r="G139" s="47"/>
      <c r="H139" s="47"/>
      <c r="I139" s="48"/>
      <c r="J139" s="42">
        <f t="shared" si="17"/>
        <v>0</v>
      </c>
      <c r="K139" s="52"/>
      <c r="L139" s="47"/>
      <c r="M139" s="47"/>
      <c r="N139" s="47"/>
      <c r="O139" s="47"/>
      <c r="P139" s="23">
        <f t="shared" si="18"/>
        <v>221760</v>
      </c>
    </row>
    <row r="140" spans="1:16" ht="67.5" x14ac:dyDescent="0.2">
      <c r="A140" s="35"/>
      <c r="B140" s="44"/>
      <c r="C140" s="44"/>
      <c r="D140" s="62" t="s">
        <v>24</v>
      </c>
      <c r="E140" s="364">
        <f t="shared" si="16"/>
        <v>221760</v>
      </c>
      <c r="F140" s="75">
        <v>221760</v>
      </c>
      <c r="G140" s="47"/>
      <c r="H140" s="47"/>
      <c r="I140" s="48"/>
      <c r="J140" s="42">
        <f t="shared" si="17"/>
        <v>0</v>
      </c>
      <c r="K140" s="52"/>
      <c r="L140" s="47"/>
      <c r="M140" s="47"/>
      <c r="N140" s="47"/>
      <c r="O140" s="47"/>
      <c r="P140" s="23">
        <f t="shared" si="18"/>
        <v>221760</v>
      </c>
    </row>
    <row r="141" spans="1:16" x14ac:dyDescent="0.2">
      <c r="A141" s="35"/>
      <c r="B141" s="44" t="s">
        <v>37</v>
      </c>
      <c r="C141" s="44" t="s">
        <v>399</v>
      </c>
      <c r="D141" s="62" t="s">
        <v>38</v>
      </c>
      <c r="E141" s="364">
        <f t="shared" si="16"/>
        <v>12564284.779999999</v>
      </c>
      <c r="F141" s="377">
        <v>12564284.779999999</v>
      </c>
      <c r="G141" s="47"/>
      <c r="H141" s="47"/>
      <c r="I141" s="48"/>
      <c r="J141" s="42">
        <f t="shared" si="17"/>
        <v>0</v>
      </c>
      <c r="K141" s="52"/>
      <c r="L141" s="47"/>
      <c r="M141" s="47"/>
      <c r="N141" s="47"/>
      <c r="O141" s="47"/>
      <c r="P141" s="23">
        <f t="shared" si="18"/>
        <v>12564284.779999999</v>
      </c>
    </row>
    <row r="142" spans="1:16" ht="67.5" x14ac:dyDescent="0.2">
      <c r="A142" s="35"/>
      <c r="B142" s="44"/>
      <c r="C142" s="44"/>
      <c r="D142" s="62" t="s">
        <v>24</v>
      </c>
      <c r="E142" s="364">
        <f t="shared" si="16"/>
        <v>12564284.779999999</v>
      </c>
      <c r="F142" s="377">
        <v>12564284.779999999</v>
      </c>
      <c r="G142" s="47"/>
      <c r="H142" s="47"/>
      <c r="I142" s="48"/>
      <c r="J142" s="42">
        <f t="shared" si="17"/>
        <v>0</v>
      </c>
      <c r="K142" s="52"/>
      <c r="L142" s="47"/>
      <c r="M142" s="47"/>
      <c r="N142" s="47"/>
      <c r="O142" s="47"/>
      <c r="P142" s="23">
        <f t="shared" si="18"/>
        <v>12564284.779999999</v>
      </c>
    </row>
    <row r="143" spans="1:16" ht="22.5" x14ac:dyDescent="0.2">
      <c r="A143" s="35"/>
      <c r="B143" s="44" t="s">
        <v>39</v>
      </c>
      <c r="C143" s="44" t="s">
        <v>40</v>
      </c>
      <c r="D143" s="73" t="s">
        <v>41</v>
      </c>
      <c r="E143" s="364">
        <f t="shared" si="16"/>
        <v>38080612.969999999</v>
      </c>
      <c r="F143" s="377">
        <v>38080612.969999999</v>
      </c>
      <c r="G143" s="47"/>
      <c r="H143" s="47"/>
      <c r="I143" s="48"/>
      <c r="J143" s="42">
        <f t="shared" si="17"/>
        <v>0</v>
      </c>
      <c r="K143" s="52"/>
      <c r="L143" s="47"/>
      <c r="M143" s="47"/>
      <c r="N143" s="47"/>
      <c r="O143" s="47"/>
      <c r="P143" s="23">
        <f t="shared" si="18"/>
        <v>38080612.969999999</v>
      </c>
    </row>
    <row r="144" spans="1:16" ht="47.25" customHeight="1" x14ac:dyDescent="0.2">
      <c r="A144" s="35"/>
      <c r="B144" s="44"/>
      <c r="C144" s="44"/>
      <c r="D144" s="62" t="s">
        <v>449</v>
      </c>
      <c r="E144" s="364">
        <f t="shared" si="16"/>
        <v>38080612.969999999</v>
      </c>
      <c r="F144" s="377">
        <v>38080612.969999999</v>
      </c>
      <c r="G144" s="47"/>
      <c r="H144" s="47"/>
      <c r="I144" s="48"/>
      <c r="J144" s="42">
        <f t="shared" si="17"/>
        <v>0</v>
      </c>
      <c r="K144" s="52"/>
      <c r="L144" s="47"/>
      <c r="M144" s="47"/>
      <c r="N144" s="47"/>
      <c r="O144" s="47"/>
      <c r="P144" s="23">
        <f t="shared" si="18"/>
        <v>38080612.969999999</v>
      </c>
    </row>
    <row r="145" spans="1:16" ht="33.75" x14ac:dyDescent="0.2">
      <c r="A145" s="35"/>
      <c r="B145" s="44" t="s">
        <v>42</v>
      </c>
      <c r="C145" s="44" t="s">
        <v>40</v>
      </c>
      <c r="D145" s="163" t="s">
        <v>43</v>
      </c>
      <c r="E145" s="364">
        <f t="shared" si="16"/>
        <v>450719.33</v>
      </c>
      <c r="F145" s="75">
        <v>450719.33</v>
      </c>
      <c r="G145" s="47"/>
      <c r="H145" s="47"/>
      <c r="I145" s="48"/>
      <c r="J145" s="42">
        <f t="shared" si="17"/>
        <v>0</v>
      </c>
      <c r="K145" s="52"/>
      <c r="L145" s="47"/>
      <c r="M145" s="47"/>
      <c r="N145" s="47"/>
      <c r="O145" s="47"/>
      <c r="P145" s="23">
        <f t="shared" si="18"/>
        <v>450719.33</v>
      </c>
    </row>
    <row r="146" spans="1:16" ht="36" customHeight="1" x14ac:dyDescent="0.2">
      <c r="A146" s="35"/>
      <c r="B146" s="44"/>
      <c r="C146" s="44"/>
      <c r="D146" s="62" t="s">
        <v>8</v>
      </c>
      <c r="E146" s="364">
        <f t="shared" si="16"/>
        <v>450719.33</v>
      </c>
      <c r="F146" s="75">
        <v>450719.33</v>
      </c>
      <c r="G146" s="47"/>
      <c r="H146" s="47"/>
      <c r="I146" s="48"/>
      <c r="J146" s="42">
        <f t="shared" si="17"/>
        <v>0</v>
      </c>
      <c r="K146" s="52"/>
      <c r="L146" s="47"/>
      <c r="M146" s="47"/>
      <c r="N146" s="47"/>
      <c r="O146" s="47"/>
      <c r="P146" s="23">
        <f t="shared" si="18"/>
        <v>450719.33</v>
      </c>
    </row>
    <row r="147" spans="1:16" ht="36" customHeight="1" x14ac:dyDescent="0.2">
      <c r="A147" s="35"/>
      <c r="B147" s="44" t="s">
        <v>44</v>
      </c>
      <c r="C147" s="44" t="s">
        <v>40</v>
      </c>
      <c r="D147" s="127" t="s">
        <v>45</v>
      </c>
      <c r="E147" s="364">
        <f t="shared" si="16"/>
        <v>79482.039999999994</v>
      </c>
      <c r="F147" s="75">
        <v>79482.039999999994</v>
      </c>
      <c r="G147" s="47"/>
      <c r="H147" s="47"/>
      <c r="I147" s="48"/>
      <c r="J147" s="42"/>
      <c r="K147" s="52"/>
      <c r="L147" s="47"/>
      <c r="M147" s="47"/>
      <c r="N147" s="47"/>
      <c r="O147" s="47"/>
      <c r="P147" s="23">
        <f t="shared" si="18"/>
        <v>79482.039999999994</v>
      </c>
    </row>
    <row r="148" spans="1:16" ht="49.5" customHeight="1" x14ac:dyDescent="0.2">
      <c r="A148" s="35"/>
      <c r="B148" s="44"/>
      <c r="C148" s="44"/>
      <c r="D148" s="62" t="s">
        <v>449</v>
      </c>
      <c r="E148" s="364">
        <f t="shared" si="16"/>
        <v>79482.039999999994</v>
      </c>
      <c r="F148" s="75">
        <v>79482.039999999994</v>
      </c>
      <c r="G148" s="47"/>
      <c r="H148" s="47"/>
      <c r="I148" s="48"/>
      <c r="J148" s="42"/>
      <c r="K148" s="52"/>
      <c r="L148" s="47"/>
      <c r="M148" s="47"/>
      <c r="N148" s="47"/>
      <c r="O148" s="47"/>
      <c r="P148" s="23">
        <f t="shared" si="18"/>
        <v>79482.039999999994</v>
      </c>
    </row>
    <row r="149" spans="1:16" x14ac:dyDescent="0.2">
      <c r="A149" s="35"/>
      <c r="B149" s="36" t="s">
        <v>312</v>
      </c>
      <c r="C149" s="36" t="s">
        <v>313</v>
      </c>
      <c r="D149" s="37" t="s">
        <v>314</v>
      </c>
      <c r="E149" s="364">
        <f t="shared" si="16"/>
        <v>1005100</v>
      </c>
      <c r="F149" s="75">
        <v>1005100</v>
      </c>
      <c r="G149" s="47"/>
      <c r="H149" s="47"/>
      <c r="I149" s="48"/>
      <c r="J149" s="42">
        <f>SUM(K149+N149)</f>
        <v>139445</v>
      </c>
      <c r="K149" s="52"/>
      <c r="L149" s="47"/>
      <c r="M149" s="47"/>
      <c r="N149" s="47">
        <v>139445</v>
      </c>
      <c r="O149" s="47">
        <v>139445</v>
      </c>
      <c r="P149" s="23">
        <f t="shared" si="18"/>
        <v>1144545</v>
      </c>
    </row>
    <row r="150" spans="1:16" ht="22.5" x14ac:dyDescent="0.2">
      <c r="A150" s="35"/>
      <c r="B150" s="36" t="s">
        <v>46</v>
      </c>
      <c r="C150" s="36" t="s">
        <v>47</v>
      </c>
      <c r="D150" s="37" t="s">
        <v>48</v>
      </c>
      <c r="E150" s="364">
        <f t="shared" si="16"/>
        <v>702510.12</v>
      </c>
      <c r="F150" s="75">
        <v>702510.12</v>
      </c>
      <c r="G150" s="47"/>
      <c r="H150" s="47"/>
      <c r="I150" s="48"/>
      <c r="J150" s="42"/>
      <c r="K150" s="52"/>
      <c r="L150" s="47"/>
      <c r="M150" s="47"/>
      <c r="N150" s="47"/>
      <c r="O150" s="47"/>
      <c r="P150" s="23">
        <f t="shared" si="18"/>
        <v>702510.12</v>
      </c>
    </row>
    <row r="151" spans="1:16" ht="67.5" x14ac:dyDescent="0.2">
      <c r="A151" s="35"/>
      <c r="B151" s="36"/>
      <c r="C151" s="36"/>
      <c r="D151" s="62" t="s">
        <v>24</v>
      </c>
      <c r="E151" s="364">
        <f t="shared" si="16"/>
        <v>702510.12</v>
      </c>
      <c r="F151" s="75">
        <v>702510.12</v>
      </c>
      <c r="G151" s="47"/>
      <c r="H151" s="47"/>
      <c r="I151" s="48"/>
      <c r="J151" s="42"/>
      <c r="K151" s="52"/>
      <c r="L151" s="47"/>
      <c r="M151" s="47"/>
      <c r="N151" s="47"/>
      <c r="O151" s="47"/>
      <c r="P151" s="23">
        <f t="shared" si="18"/>
        <v>702510.12</v>
      </c>
    </row>
    <row r="152" spans="1:16" ht="45" x14ac:dyDescent="0.2">
      <c r="A152" s="35"/>
      <c r="B152" s="36" t="s">
        <v>49</v>
      </c>
      <c r="C152" s="36" t="s">
        <v>40</v>
      </c>
      <c r="D152" s="165" t="s">
        <v>50</v>
      </c>
      <c r="E152" s="364">
        <f t="shared" si="16"/>
        <v>3120.98</v>
      </c>
      <c r="F152" s="75">
        <v>3120.98</v>
      </c>
      <c r="G152" s="47"/>
      <c r="H152" s="47"/>
      <c r="I152" s="48"/>
      <c r="J152" s="42">
        <f>SUM(K152+N152)</f>
        <v>0</v>
      </c>
      <c r="K152" s="52"/>
      <c r="L152" s="47"/>
      <c r="M152" s="47"/>
      <c r="N152" s="47"/>
      <c r="O152" s="47"/>
      <c r="P152" s="23">
        <f t="shared" si="18"/>
        <v>3120.98</v>
      </c>
    </row>
    <row r="153" spans="1:16" ht="36.75" customHeight="1" x14ac:dyDescent="0.2">
      <c r="A153" s="35"/>
      <c r="B153" s="36"/>
      <c r="C153" s="36"/>
      <c r="D153" s="62" t="s">
        <v>8</v>
      </c>
      <c r="E153" s="364">
        <f t="shared" si="16"/>
        <v>3120.98</v>
      </c>
      <c r="F153" s="75">
        <v>3120.98</v>
      </c>
      <c r="G153" s="47"/>
      <c r="H153" s="47"/>
      <c r="I153" s="48"/>
      <c r="J153" s="42">
        <f>SUM(K153+N153)</f>
        <v>0</v>
      </c>
      <c r="K153" s="52"/>
      <c r="L153" s="47"/>
      <c r="M153" s="47"/>
      <c r="N153" s="47"/>
      <c r="O153" s="47"/>
      <c r="P153" s="23">
        <f t="shared" si="18"/>
        <v>3120.98</v>
      </c>
    </row>
    <row r="154" spans="1:16" ht="22.5" customHeight="1" x14ac:dyDescent="0.2">
      <c r="A154" s="35"/>
      <c r="B154" s="36" t="s">
        <v>51</v>
      </c>
      <c r="C154" s="36" t="s">
        <v>320</v>
      </c>
      <c r="D154" s="163" t="s">
        <v>52</v>
      </c>
      <c r="E154" s="364">
        <f t="shared" si="16"/>
        <v>435300</v>
      </c>
      <c r="F154" s="75">
        <v>435300</v>
      </c>
      <c r="G154" s="47"/>
      <c r="H154" s="47"/>
      <c r="I154" s="48"/>
      <c r="J154" s="42">
        <f>SUM(K154+N154)</f>
        <v>35514</v>
      </c>
      <c r="K154" s="52"/>
      <c r="L154" s="47"/>
      <c r="M154" s="47"/>
      <c r="N154" s="47">
        <v>35514</v>
      </c>
      <c r="O154" s="47">
        <v>35514</v>
      </c>
      <c r="P154" s="23">
        <f t="shared" si="18"/>
        <v>470814</v>
      </c>
    </row>
    <row r="155" spans="1:16" s="34" customFormat="1" ht="22.5" x14ac:dyDescent="0.2">
      <c r="A155" s="116"/>
      <c r="B155" s="117" t="s">
        <v>315</v>
      </c>
      <c r="C155" s="117" t="s">
        <v>399</v>
      </c>
      <c r="D155" s="166" t="s">
        <v>316</v>
      </c>
      <c r="E155" s="364">
        <f t="shared" si="16"/>
        <v>899200</v>
      </c>
      <c r="F155" s="143">
        <v>899200</v>
      </c>
      <c r="G155" s="143">
        <v>587600</v>
      </c>
      <c r="H155" s="143">
        <v>72000</v>
      </c>
      <c r="I155" s="48"/>
      <c r="J155" s="30">
        <f>SUM(K155+N155)</f>
        <v>30400</v>
      </c>
      <c r="K155" s="123"/>
      <c r="L155" s="124"/>
      <c r="M155" s="124"/>
      <c r="N155" s="124">
        <v>30400</v>
      </c>
      <c r="O155" s="124">
        <v>30400</v>
      </c>
      <c r="P155" s="33">
        <f t="shared" si="18"/>
        <v>929600</v>
      </c>
    </row>
    <row r="156" spans="1:16" s="34" customFormat="1" ht="22.5" x14ac:dyDescent="0.2">
      <c r="A156" s="116"/>
      <c r="B156" s="117" t="s">
        <v>317</v>
      </c>
      <c r="C156" s="117" t="s">
        <v>399</v>
      </c>
      <c r="D156" s="166" t="s">
        <v>53</v>
      </c>
      <c r="E156" s="364">
        <f t="shared" si="16"/>
        <v>2000</v>
      </c>
      <c r="F156" s="143">
        <v>2000</v>
      </c>
      <c r="G156" s="40"/>
      <c r="H156" s="40"/>
      <c r="I156" s="48"/>
      <c r="J156" s="30">
        <f>SUM(K156+N156)</f>
        <v>0</v>
      </c>
      <c r="K156" s="123"/>
      <c r="L156" s="124"/>
      <c r="M156" s="124"/>
      <c r="N156" s="124"/>
      <c r="O156" s="124"/>
      <c r="P156" s="33">
        <f t="shared" si="18"/>
        <v>2000</v>
      </c>
    </row>
    <row r="157" spans="1:16" s="34" customFormat="1" ht="22.5" x14ac:dyDescent="0.2">
      <c r="A157" s="116"/>
      <c r="B157" s="117" t="s">
        <v>398</v>
      </c>
      <c r="C157" s="117" t="s">
        <v>399</v>
      </c>
      <c r="D157" s="125" t="s">
        <v>400</v>
      </c>
      <c r="E157" s="364">
        <f t="shared" si="16"/>
        <v>179200</v>
      </c>
      <c r="F157" s="75">
        <v>179200</v>
      </c>
      <c r="G157" s="47"/>
      <c r="H157" s="47"/>
      <c r="I157" s="48"/>
      <c r="J157" s="30"/>
      <c r="K157" s="123"/>
      <c r="L157" s="124"/>
      <c r="M157" s="124"/>
      <c r="N157" s="124"/>
      <c r="O157" s="124"/>
      <c r="P157" s="33">
        <f t="shared" si="18"/>
        <v>179200</v>
      </c>
    </row>
    <row r="158" spans="1:16" x14ac:dyDescent="0.2">
      <c r="A158" s="35"/>
      <c r="B158" s="36" t="s">
        <v>54</v>
      </c>
      <c r="C158" s="36" t="s">
        <v>399</v>
      </c>
      <c r="D158" s="62" t="s">
        <v>367</v>
      </c>
      <c r="E158" s="364">
        <f t="shared" si="16"/>
        <v>87200</v>
      </c>
      <c r="F158" s="75">
        <v>87200</v>
      </c>
      <c r="G158" s="47"/>
      <c r="H158" s="47"/>
      <c r="I158" s="48"/>
      <c r="J158" s="42">
        <f>SUM(K158+N158)</f>
        <v>0</v>
      </c>
      <c r="K158" s="52"/>
      <c r="L158" s="47"/>
      <c r="M158" s="47"/>
      <c r="N158" s="47"/>
      <c r="O158" s="47"/>
      <c r="P158" s="33">
        <f t="shared" si="18"/>
        <v>87200</v>
      </c>
    </row>
    <row r="159" spans="1:16" ht="45" x14ac:dyDescent="0.2">
      <c r="A159" s="35"/>
      <c r="B159" s="117" t="s">
        <v>401</v>
      </c>
      <c r="C159" s="117" t="s">
        <v>399</v>
      </c>
      <c r="D159" s="118" t="s">
        <v>402</v>
      </c>
      <c r="E159" s="364">
        <f t="shared" si="16"/>
        <v>88200</v>
      </c>
      <c r="F159" s="75">
        <v>88200</v>
      </c>
      <c r="G159" s="47"/>
      <c r="H159" s="47"/>
      <c r="I159" s="48"/>
      <c r="J159" s="42"/>
      <c r="K159" s="52"/>
      <c r="L159" s="47"/>
      <c r="M159" s="47"/>
      <c r="N159" s="47"/>
      <c r="O159" s="47"/>
      <c r="P159" s="33">
        <f t="shared" si="18"/>
        <v>88200</v>
      </c>
    </row>
    <row r="160" spans="1:16" ht="22.5" x14ac:dyDescent="0.2">
      <c r="A160" s="35"/>
      <c r="B160" s="36" t="s">
        <v>55</v>
      </c>
      <c r="C160" s="36" t="s">
        <v>56</v>
      </c>
      <c r="D160" s="59" t="s">
        <v>57</v>
      </c>
      <c r="E160" s="364">
        <f t="shared" si="16"/>
        <v>3026000</v>
      </c>
      <c r="F160" s="366">
        <v>3026000</v>
      </c>
      <c r="G160" s="366">
        <v>2072100</v>
      </c>
      <c r="H160" s="366">
        <v>86600</v>
      </c>
      <c r="I160" s="48"/>
      <c r="J160" s="42">
        <f t="shared" ref="J160:J184" si="19">SUM(K160+N160)</f>
        <v>57800</v>
      </c>
      <c r="K160" s="124">
        <v>42000</v>
      </c>
      <c r="L160" s="124">
        <v>7000</v>
      </c>
      <c r="M160" s="124">
        <v>9500</v>
      </c>
      <c r="N160" s="47">
        <v>15800</v>
      </c>
      <c r="O160" s="47">
        <v>15800</v>
      </c>
      <c r="P160" s="23">
        <f t="shared" si="18"/>
        <v>3083800</v>
      </c>
    </row>
    <row r="161" spans="1:16" ht="45" x14ac:dyDescent="0.2">
      <c r="A161" s="35"/>
      <c r="B161" s="36" t="s">
        <v>58</v>
      </c>
      <c r="C161" s="36" t="s">
        <v>47</v>
      </c>
      <c r="D161" s="62" t="s">
        <v>59</v>
      </c>
      <c r="E161" s="364">
        <f t="shared" si="16"/>
        <v>686800</v>
      </c>
      <c r="F161" s="75">
        <v>686800</v>
      </c>
      <c r="G161" s="47"/>
      <c r="H161" s="47"/>
      <c r="I161" s="48"/>
      <c r="J161" s="42">
        <f t="shared" si="19"/>
        <v>0</v>
      </c>
      <c r="K161" s="52"/>
      <c r="L161" s="47"/>
      <c r="M161" s="47"/>
      <c r="N161" s="47"/>
      <c r="O161" s="47"/>
      <c r="P161" s="23">
        <f t="shared" si="18"/>
        <v>686800</v>
      </c>
    </row>
    <row r="162" spans="1:16" ht="22.5" x14ac:dyDescent="0.2">
      <c r="A162" s="35"/>
      <c r="B162" s="36" t="s">
        <v>60</v>
      </c>
      <c r="C162" s="36" t="s">
        <v>47</v>
      </c>
      <c r="D162" s="62" t="s">
        <v>61</v>
      </c>
      <c r="E162" s="364">
        <f t="shared" si="16"/>
        <v>2205800</v>
      </c>
      <c r="F162" s="143">
        <v>2205800</v>
      </c>
      <c r="G162" s="143">
        <v>1082900</v>
      </c>
      <c r="H162" s="143">
        <v>640000</v>
      </c>
      <c r="I162" s="48"/>
      <c r="J162" s="42">
        <f t="shared" si="19"/>
        <v>601415</v>
      </c>
      <c r="K162" s="52"/>
      <c r="L162" s="47"/>
      <c r="M162" s="47"/>
      <c r="N162" s="47">
        <v>601415</v>
      </c>
      <c r="O162" s="47">
        <v>601415</v>
      </c>
      <c r="P162" s="23">
        <f t="shared" si="18"/>
        <v>2807215</v>
      </c>
    </row>
    <row r="163" spans="1:16" ht="33.75" hidden="1" x14ac:dyDescent="0.2">
      <c r="A163" s="35"/>
      <c r="B163" s="36"/>
      <c r="C163" s="36"/>
      <c r="D163" s="69" t="s">
        <v>342</v>
      </c>
      <c r="E163" s="38">
        <f t="shared" si="16"/>
        <v>0</v>
      </c>
      <c r="F163" s="47"/>
      <c r="G163" s="47"/>
      <c r="H163" s="47"/>
      <c r="I163" s="48"/>
      <c r="J163" s="42">
        <f t="shared" si="19"/>
        <v>0</v>
      </c>
      <c r="K163" s="52"/>
      <c r="L163" s="47"/>
      <c r="M163" s="47"/>
      <c r="N163" s="47"/>
      <c r="O163" s="47"/>
      <c r="P163" s="23">
        <f t="shared" si="18"/>
        <v>0</v>
      </c>
    </row>
    <row r="164" spans="1:16" ht="22.5" x14ac:dyDescent="0.2">
      <c r="A164" s="35"/>
      <c r="B164" s="44" t="s">
        <v>62</v>
      </c>
      <c r="C164" s="44" t="s">
        <v>47</v>
      </c>
      <c r="D164" s="62" t="s">
        <v>63</v>
      </c>
      <c r="E164" s="364">
        <f t="shared" si="16"/>
        <v>17452067.359999999</v>
      </c>
      <c r="F164" s="377">
        <v>17452067.359999999</v>
      </c>
      <c r="G164" s="47"/>
      <c r="H164" s="47"/>
      <c r="I164" s="48"/>
      <c r="J164" s="42">
        <f t="shared" si="19"/>
        <v>0</v>
      </c>
      <c r="K164" s="52"/>
      <c r="L164" s="47"/>
      <c r="M164" s="47"/>
      <c r="N164" s="47"/>
      <c r="O164" s="47"/>
      <c r="P164" s="23">
        <f t="shared" si="18"/>
        <v>17452067.359999999</v>
      </c>
    </row>
    <row r="165" spans="1:16" ht="67.5" x14ac:dyDescent="0.2">
      <c r="A165" s="35"/>
      <c r="B165" s="44" t="s">
        <v>64</v>
      </c>
      <c r="C165" s="44"/>
      <c r="D165" s="62" t="s">
        <v>24</v>
      </c>
      <c r="E165" s="364">
        <f t="shared" si="16"/>
        <v>17452067.359999999</v>
      </c>
      <c r="F165" s="377">
        <v>17452067.359999999</v>
      </c>
      <c r="G165" s="47"/>
      <c r="H165" s="47"/>
      <c r="I165" s="48"/>
      <c r="J165" s="42">
        <f t="shared" si="19"/>
        <v>0</v>
      </c>
      <c r="K165" s="52"/>
      <c r="L165" s="47"/>
      <c r="M165" s="47"/>
      <c r="N165" s="47"/>
      <c r="O165" s="47"/>
      <c r="P165" s="23">
        <f t="shared" si="18"/>
        <v>17452067.359999999</v>
      </c>
    </row>
    <row r="166" spans="1:16" ht="24" customHeight="1" x14ac:dyDescent="0.2">
      <c r="A166" s="35"/>
      <c r="B166" s="167">
        <v>170102</v>
      </c>
      <c r="C166" s="167" t="s">
        <v>4</v>
      </c>
      <c r="D166" s="62" t="s">
        <v>65</v>
      </c>
      <c r="E166" s="364">
        <f t="shared" si="16"/>
        <v>2158100</v>
      </c>
      <c r="F166" s="75">
        <v>2158100</v>
      </c>
      <c r="G166" s="47"/>
      <c r="H166" s="47"/>
      <c r="I166" s="48"/>
      <c r="J166" s="42">
        <f t="shared" si="19"/>
        <v>0</v>
      </c>
      <c r="K166" s="52"/>
      <c r="L166" s="47"/>
      <c r="M166" s="47"/>
      <c r="N166" s="47"/>
      <c r="O166" s="47"/>
      <c r="P166" s="23">
        <f t="shared" si="18"/>
        <v>2158100</v>
      </c>
    </row>
    <row r="167" spans="1:16" ht="125.25" customHeight="1" x14ac:dyDescent="0.2">
      <c r="A167" s="35"/>
      <c r="B167" s="167"/>
      <c r="C167" s="167"/>
      <c r="D167" s="156" t="s">
        <v>455</v>
      </c>
      <c r="E167" s="364">
        <f t="shared" si="16"/>
        <v>2158100</v>
      </c>
      <c r="F167" s="75">
        <v>2158100</v>
      </c>
      <c r="G167" s="47"/>
      <c r="H167" s="47"/>
      <c r="I167" s="48"/>
      <c r="J167" s="42">
        <f t="shared" si="19"/>
        <v>0</v>
      </c>
      <c r="K167" s="52"/>
      <c r="L167" s="47"/>
      <c r="M167" s="47"/>
      <c r="N167" s="47"/>
      <c r="O167" s="47"/>
      <c r="P167" s="23">
        <f t="shared" si="18"/>
        <v>2158100</v>
      </c>
    </row>
    <row r="168" spans="1:16" ht="22.5" x14ac:dyDescent="0.2">
      <c r="A168" s="35"/>
      <c r="B168" s="167">
        <v>170302</v>
      </c>
      <c r="C168" s="167" t="s">
        <v>4</v>
      </c>
      <c r="D168" s="62" t="s">
        <v>66</v>
      </c>
      <c r="E168" s="364">
        <f t="shared" si="16"/>
        <v>1786300</v>
      </c>
      <c r="F168" s="75">
        <v>1786300</v>
      </c>
      <c r="G168" s="47"/>
      <c r="H168" s="47"/>
      <c r="I168" s="48"/>
      <c r="J168" s="42">
        <f t="shared" si="19"/>
        <v>0</v>
      </c>
      <c r="K168" s="52"/>
      <c r="L168" s="47"/>
      <c r="M168" s="47"/>
      <c r="N168" s="47"/>
      <c r="O168" s="47"/>
      <c r="P168" s="23">
        <f t="shared" si="18"/>
        <v>1786300</v>
      </c>
    </row>
    <row r="169" spans="1:16" ht="123.75" customHeight="1" x14ac:dyDescent="0.2">
      <c r="A169" s="35"/>
      <c r="B169" s="44" t="s">
        <v>64</v>
      </c>
      <c r="C169" s="44"/>
      <c r="D169" s="156" t="s">
        <v>455</v>
      </c>
      <c r="E169" s="364">
        <f t="shared" si="16"/>
        <v>1768300</v>
      </c>
      <c r="F169" s="75">
        <v>1768300</v>
      </c>
      <c r="G169" s="47"/>
      <c r="H169" s="47"/>
      <c r="I169" s="48"/>
      <c r="J169" s="42">
        <f t="shared" si="19"/>
        <v>0</v>
      </c>
      <c r="K169" s="52"/>
      <c r="L169" s="47"/>
      <c r="M169" s="47"/>
      <c r="N169" s="47"/>
      <c r="O169" s="47"/>
      <c r="P169" s="23">
        <f t="shared" si="18"/>
        <v>1768300</v>
      </c>
    </row>
    <row r="170" spans="1:16" ht="15" customHeight="1" x14ac:dyDescent="0.2">
      <c r="A170" s="35"/>
      <c r="B170" s="36" t="s">
        <v>67</v>
      </c>
      <c r="C170" s="36" t="s">
        <v>362</v>
      </c>
      <c r="D170" s="62" t="s">
        <v>367</v>
      </c>
      <c r="E170" s="368">
        <f t="shared" si="16"/>
        <v>63000</v>
      </c>
      <c r="F170" s="378">
        <v>63000</v>
      </c>
      <c r="G170" s="81"/>
      <c r="H170" s="81"/>
      <c r="I170" s="82"/>
      <c r="J170" s="42">
        <f t="shared" si="19"/>
        <v>0</v>
      </c>
      <c r="K170" s="52">
        <f>SUM(K171)</f>
        <v>0</v>
      </c>
      <c r="L170" s="47">
        <f>SUM(L171)</f>
        <v>0</v>
      </c>
      <c r="M170" s="47">
        <f>SUM(M171)</f>
        <v>0</v>
      </c>
      <c r="N170" s="47">
        <f>SUM(N171)</f>
        <v>0</v>
      </c>
      <c r="O170" s="47">
        <f>SUM(O171)</f>
        <v>0</v>
      </c>
      <c r="P170" s="23">
        <f t="shared" si="18"/>
        <v>63000</v>
      </c>
    </row>
    <row r="171" spans="1:16" ht="15" hidden="1" customHeight="1" x14ac:dyDescent="0.2">
      <c r="A171" s="76"/>
      <c r="B171" s="168"/>
      <c r="C171" s="169"/>
      <c r="D171" s="170" t="s">
        <v>68</v>
      </c>
      <c r="E171" s="171"/>
      <c r="F171" s="172"/>
      <c r="G171" s="173"/>
      <c r="H171" s="174"/>
      <c r="I171" s="159"/>
      <c r="J171" s="23">
        <f t="shared" si="19"/>
        <v>0</v>
      </c>
      <c r="K171" s="83"/>
      <c r="L171" s="84"/>
      <c r="M171" s="84"/>
      <c r="N171" s="84"/>
      <c r="O171" s="84"/>
      <c r="P171" s="23">
        <f t="shared" si="18"/>
        <v>0</v>
      </c>
    </row>
    <row r="172" spans="1:16" ht="22.5" x14ac:dyDescent="0.2">
      <c r="A172" s="16"/>
      <c r="B172" s="108" t="s">
        <v>69</v>
      </c>
      <c r="C172" s="108"/>
      <c r="D172" s="86" t="s">
        <v>70</v>
      </c>
      <c r="E172" s="375">
        <f>SUM(E173:E174)</f>
        <v>804600</v>
      </c>
      <c r="F172" s="375">
        <f>SUM(F173:F174)</f>
        <v>804600</v>
      </c>
      <c r="G172" s="381">
        <f>SUM(G173:G174)</f>
        <v>500600</v>
      </c>
      <c r="H172" s="383">
        <f>SUM(H173:H174)</f>
        <v>40100</v>
      </c>
      <c r="I172" s="175">
        <f>SUM(I173:I174)</f>
        <v>0</v>
      </c>
      <c r="J172" s="23">
        <f t="shared" si="19"/>
        <v>22700</v>
      </c>
      <c r="K172" s="175">
        <f>SUM(K173:K174)</f>
        <v>0</v>
      </c>
      <c r="L172" s="175">
        <f>SUM(L173:L174)</f>
        <v>0</v>
      </c>
      <c r="M172" s="175">
        <f>SUM(M173:M174)</f>
        <v>0</v>
      </c>
      <c r="N172" s="175">
        <f>SUM(N173:N174)</f>
        <v>22700</v>
      </c>
      <c r="O172" s="175">
        <f>SUM(O173:O174)</f>
        <v>22700</v>
      </c>
      <c r="P172" s="23">
        <f t="shared" si="18"/>
        <v>827300</v>
      </c>
    </row>
    <row r="173" spans="1:16" s="34" customFormat="1" ht="12.75" customHeight="1" x14ac:dyDescent="0.2">
      <c r="A173" s="24"/>
      <c r="B173" s="92" t="s">
        <v>309</v>
      </c>
      <c r="C173" s="92" t="s">
        <v>310</v>
      </c>
      <c r="D173" s="112" t="s">
        <v>410</v>
      </c>
      <c r="E173" s="380">
        <f>F173+I173</f>
        <v>804600</v>
      </c>
      <c r="F173" s="380">
        <v>804600</v>
      </c>
      <c r="G173" s="382">
        <v>500600</v>
      </c>
      <c r="H173" s="384">
        <v>40100</v>
      </c>
      <c r="I173" s="177"/>
      <c r="J173" s="33">
        <f t="shared" si="19"/>
        <v>22700</v>
      </c>
      <c r="K173" s="115"/>
      <c r="L173" s="95"/>
      <c r="M173" s="95"/>
      <c r="N173" s="95">
        <v>22700</v>
      </c>
      <c r="O173" s="95">
        <v>22700</v>
      </c>
      <c r="P173" s="33">
        <f t="shared" si="18"/>
        <v>827300</v>
      </c>
    </row>
    <row r="174" spans="1:16" s="34" customFormat="1" ht="13.5" hidden="1" customHeight="1" x14ac:dyDescent="0.2">
      <c r="A174" s="131"/>
      <c r="B174" s="178"/>
      <c r="C174" s="179" t="s">
        <v>71</v>
      </c>
      <c r="D174" s="180" t="s">
        <v>72</v>
      </c>
      <c r="E174" s="181"/>
      <c r="F174" s="182"/>
      <c r="G174" s="129"/>
      <c r="H174" s="183"/>
      <c r="I174" s="177"/>
      <c r="J174" s="33">
        <f t="shared" si="19"/>
        <v>0</v>
      </c>
      <c r="K174" s="129"/>
      <c r="L174" s="130"/>
      <c r="M174" s="130"/>
      <c r="N174" s="130"/>
      <c r="O174" s="130"/>
      <c r="P174" s="33">
        <f t="shared" si="18"/>
        <v>0</v>
      </c>
    </row>
    <row r="175" spans="1:16" s="34" customFormat="1" ht="22.5" x14ac:dyDescent="0.2">
      <c r="A175" s="184"/>
      <c r="B175" s="185" t="s">
        <v>73</v>
      </c>
      <c r="C175" s="185"/>
      <c r="D175" s="186" t="s">
        <v>74</v>
      </c>
      <c r="E175" s="385">
        <f>SUM(E176+E177+E178+E179+E181+E183+E184)</f>
        <v>18123282</v>
      </c>
      <c r="F175" s="385">
        <f>SUM(F176+F177+F178+F179+F181+F183+F184)</f>
        <v>18123282</v>
      </c>
      <c r="G175" s="385">
        <f>SUM(G176+G177+G178+G179+G181+G183+G184)</f>
        <v>9872000</v>
      </c>
      <c r="H175" s="385">
        <f>SUM(H176+H177+H178+H179+H181+H183+H184)</f>
        <v>2738270</v>
      </c>
      <c r="I175" s="187">
        <f>SUM(I176+I177+I178+I179+I181+I183+I184)</f>
        <v>0</v>
      </c>
      <c r="J175" s="33">
        <f t="shared" si="19"/>
        <v>2066032</v>
      </c>
      <c r="K175" s="188">
        <f>SUM(K176+K177+K178+K179+K181+K183+K184)</f>
        <v>926500</v>
      </c>
      <c r="L175" s="188">
        <f>SUM(L176+L177+L178+L179+L181+L183+L184)</f>
        <v>307500</v>
      </c>
      <c r="M175" s="188">
        <f>SUM(M176+M177+M178+M179+M181+M183+M184)</f>
        <v>178100</v>
      </c>
      <c r="N175" s="188">
        <f>SUM(N176+N177+N178+N179+N181+N183+N184)</f>
        <v>1139532</v>
      </c>
      <c r="O175" s="188">
        <f>SUM(O176+O177+O178+O179+O181+O183+O184)</f>
        <v>1136932</v>
      </c>
      <c r="P175" s="33">
        <f t="shared" si="18"/>
        <v>20189314</v>
      </c>
    </row>
    <row r="176" spans="1:16" s="34" customFormat="1" x14ac:dyDescent="0.2">
      <c r="A176" s="24"/>
      <c r="B176" s="92" t="s">
        <v>309</v>
      </c>
      <c r="C176" s="92" t="s">
        <v>310</v>
      </c>
      <c r="D176" s="112" t="s">
        <v>371</v>
      </c>
      <c r="E176" s="386">
        <f t="shared" ref="E176:E183" si="20">F176+I176</f>
        <v>219300</v>
      </c>
      <c r="F176" s="363">
        <v>219300</v>
      </c>
      <c r="G176" s="363">
        <v>148600</v>
      </c>
      <c r="H176" s="363">
        <v>9600</v>
      </c>
      <c r="I176" s="114"/>
      <c r="J176" s="30">
        <f t="shared" si="19"/>
        <v>6000</v>
      </c>
      <c r="K176" s="115"/>
      <c r="L176" s="95"/>
      <c r="M176" s="95"/>
      <c r="N176" s="95">
        <v>6000</v>
      </c>
      <c r="O176" s="95">
        <v>6000</v>
      </c>
      <c r="P176" s="33">
        <f t="shared" si="18"/>
        <v>225300</v>
      </c>
    </row>
    <row r="177" spans="1:16" x14ac:dyDescent="0.2">
      <c r="A177" s="35"/>
      <c r="B177" s="44">
        <v>110201</v>
      </c>
      <c r="C177" s="44" t="s">
        <v>75</v>
      </c>
      <c r="D177" s="62" t="s">
        <v>76</v>
      </c>
      <c r="E177" s="387">
        <f t="shared" si="20"/>
        <v>3436000</v>
      </c>
      <c r="F177" s="75">
        <v>3436000</v>
      </c>
      <c r="G177" s="75">
        <v>1839600</v>
      </c>
      <c r="H177" s="75">
        <v>368690</v>
      </c>
      <c r="I177" s="48"/>
      <c r="J177" s="42">
        <f t="shared" si="19"/>
        <v>67745</v>
      </c>
      <c r="K177" s="52"/>
      <c r="L177" s="47"/>
      <c r="M177" s="47"/>
      <c r="N177" s="47">
        <v>67745</v>
      </c>
      <c r="O177" s="47">
        <v>67745</v>
      </c>
      <c r="P177" s="23">
        <f t="shared" si="18"/>
        <v>3503745</v>
      </c>
    </row>
    <row r="178" spans="1:16" x14ac:dyDescent="0.2">
      <c r="A178" s="35"/>
      <c r="B178" s="36">
        <v>110202</v>
      </c>
      <c r="C178" s="36" t="s">
        <v>75</v>
      </c>
      <c r="D178" s="45" t="s">
        <v>77</v>
      </c>
      <c r="E178" s="387">
        <f t="shared" si="20"/>
        <v>1663960</v>
      </c>
      <c r="F178" s="75">
        <v>1663960</v>
      </c>
      <c r="G178" s="75">
        <v>860700</v>
      </c>
      <c r="H178" s="75">
        <v>212530</v>
      </c>
      <c r="I178" s="48"/>
      <c r="J178" s="42">
        <f t="shared" si="19"/>
        <v>275600</v>
      </c>
      <c r="K178" s="47">
        <v>31100</v>
      </c>
      <c r="L178" s="47">
        <v>3000</v>
      </c>
      <c r="M178" s="47">
        <v>6500</v>
      </c>
      <c r="N178" s="47">
        <v>244500</v>
      </c>
      <c r="O178" s="47">
        <v>241900</v>
      </c>
      <c r="P178" s="23">
        <f t="shared" si="18"/>
        <v>1939560</v>
      </c>
    </row>
    <row r="179" spans="1:16" ht="22.5" x14ac:dyDescent="0.2">
      <c r="A179" s="35"/>
      <c r="B179" s="44">
        <v>110204</v>
      </c>
      <c r="C179" s="44" t="s">
        <v>78</v>
      </c>
      <c r="D179" s="73" t="s">
        <v>79</v>
      </c>
      <c r="E179" s="387">
        <f t="shared" si="20"/>
        <v>4474422</v>
      </c>
      <c r="F179" s="388">
        <v>4474422</v>
      </c>
      <c r="G179" s="75">
        <v>1963600</v>
      </c>
      <c r="H179" s="75">
        <v>1510080</v>
      </c>
      <c r="I179" s="48"/>
      <c r="J179" s="42">
        <f t="shared" si="19"/>
        <v>498660</v>
      </c>
      <c r="K179" s="47">
        <v>325400</v>
      </c>
      <c r="L179" s="47">
        <v>0</v>
      </c>
      <c r="M179" s="47">
        <v>134600</v>
      </c>
      <c r="N179" s="47">
        <v>173260</v>
      </c>
      <c r="O179" s="47">
        <v>173260</v>
      </c>
      <c r="P179" s="23">
        <f t="shared" si="18"/>
        <v>4973082</v>
      </c>
    </row>
    <row r="180" spans="1:16" ht="33.75" hidden="1" x14ac:dyDescent="0.2">
      <c r="A180" s="35"/>
      <c r="B180" s="44"/>
      <c r="C180" s="44"/>
      <c r="D180" s="69" t="s">
        <v>342</v>
      </c>
      <c r="E180" s="189">
        <f t="shared" si="20"/>
        <v>0</v>
      </c>
      <c r="F180" s="47"/>
      <c r="G180" s="47"/>
      <c r="H180" s="47"/>
      <c r="I180" s="48"/>
      <c r="J180" s="42">
        <f t="shared" si="19"/>
        <v>0</v>
      </c>
      <c r="K180" s="47"/>
      <c r="L180" s="47"/>
      <c r="M180" s="47"/>
      <c r="N180" s="47"/>
      <c r="O180" s="47"/>
      <c r="P180" s="23">
        <f t="shared" si="18"/>
        <v>0</v>
      </c>
    </row>
    <row r="181" spans="1:16" x14ac:dyDescent="0.2">
      <c r="A181" s="35"/>
      <c r="B181" s="44">
        <v>110205</v>
      </c>
      <c r="C181" s="44" t="s">
        <v>383</v>
      </c>
      <c r="D181" s="62" t="s">
        <v>80</v>
      </c>
      <c r="E181" s="387">
        <f t="shared" si="20"/>
        <v>6833880</v>
      </c>
      <c r="F181" s="75">
        <v>6833880</v>
      </c>
      <c r="G181" s="75">
        <v>4524940</v>
      </c>
      <c r="H181" s="75">
        <v>625170</v>
      </c>
      <c r="I181" s="48"/>
      <c r="J181" s="42">
        <f t="shared" si="19"/>
        <v>1201027</v>
      </c>
      <c r="K181" s="47">
        <v>570000</v>
      </c>
      <c r="L181" s="47">
        <v>304500</v>
      </c>
      <c r="M181" s="47">
        <v>37000</v>
      </c>
      <c r="N181" s="47">
        <v>631027</v>
      </c>
      <c r="O181" s="47">
        <v>631027</v>
      </c>
      <c r="P181" s="23">
        <f t="shared" si="18"/>
        <v>8034907</v>
      </c>
    </row>
    <row r="182" spans="1:16" ht="33.75" hidden="1" x14ac:dyDescent="0.2">
      <c r="A182" s="35"/>
      <c r="B182" s="44"/>
      <c r="C182" s="44"/>
      <c r="D182" s="69" t="s">
        <v>342</v>
      </c>
      <c r="E182" s="189">
        <f t="shared" si="20"/>
        <v>0</v>
      </c>
      <c r="F182" s="47"/>
      <c r="G182" s="47"/>
      <c r="H182" s="47"/>
      <c r="I182" s="48"/>
      <c r="J182" s="42">
        <f t="shared" si="19"/>
        <v>0</v>
      </c>
      <c r="K182" s="52"/>
      <c r="L182" s="47"/>
      <c r="M182" s="47"/>
      <c r="N182" s="47"/>
      <c r="O182" s="47"/>
      <c r="P182" s="23">
        <f t="shared" si="18"/>
        <v>0</v>
      </c>
    </row>
    <row r="183" spans="1:16" ht="12.75" customHeight="1" x14ac:dyDescent="0.2">
      <c r="A183" s="35"/>
      <c r="B183" s="44">
        <v>110502</v>
      </c>
      <c r="C183" s="44" t="s">
        <v>81</v>
      </c>
      <c r="D183" s="62" t="s">
        <v>82</v>
      </c>
      <c r="E183" s="389">
        <f t="shared" si="20"/>
        <v>1495720</v>
      </c>
      <c r="F183" s="378">
        <v>1495720</v>
      </c>
      <c r="G183" s="378">
        <v>534560</v>
      </c>
      <c r="H183" s="378">
        <v>12200</v>
      </c>
      <c r="I183" s="82"/>
      <c r="J183" s="42">
        <f t="shared" si="19"/>
        <v>17000</v>
      </c>
      <c r="K183" s="52"/>
      <c r="L183" s="47"/>
      <c r="M183" s="47"/>
      <c r="N183" s="47">
        <v>17000</v>
      </c>
      <c r="O183" s="47">
        <v>17000</v>
      </c>
      <c r="P183" s="23">
        <f t="shared" si="18"/>
        <v>1512720</v>
      </c>
    </row>
    <row r="184" spans="1:16" ht="18" hidden="1" customHeight="1" x14ac:dyDescent="0.2">
      <c r="A184" s="76"/>
      <c r="B184" s="168"/>
      <c r="C184" s="191">
        <v>250404</v>
      </c>
      <c r="D184" s="170" t="s">
        <v>367</v>
      </c>
      <c r="E184" s="171"/>
      <c r="F184" s="172"/>
      <c r="G184" s="173"/>
      <c r="H184" s="192"/>
      <c r="I184" s="172"/>
      <c r="J184" s="23">
        <f t="shared" si="19"/>
        <v>0</v>
      </c>
      <c r="K184" s="83"/>
      <c r="L184" s="84"/>
      <c r="M184" s="84"/>
      <c r="N184" s="84"/>
      <c r="O184" s="84"/>
      <c r="P184" s="23">
        <f t="shared" si="18"/>
        <v>0</v>
      </c>
    </row>
    <row r="185" spans="1:16" s="34" customFormat="1" ht="22.5" x14ac:dyDescent="0.2">
      <c r="A185" s="184"/>
      <c r="B185" s="193" t="s">
        <v>83</v>
      </c>
      <c r="C185" s="193"/>
      <c r="D185" s="186" t="s">
        <v>84</v>
      </c>
      <c r="E185" s="385">
        <f>E186+E190+E191+E192+E194+E195+E197+E200+E201+E193+E187+E202+E188</f>
        <v>31777728</v>
      </c>
      <c r="F185" s="385">
        <f>F186+F190+F191+F192+F194+F195+F197+F200+F201+F193+F187+F202+F188</f>
        <v>31777728</v>
      </c>
      <c r="G185" s="187">
        <f>G186+G190+G191+G192+G194+G195+G197+G200+G201+G193+G187+G202+G188</f>
        <v>757700</v>
      </c>
      <c r="H185" s="187">
        <f>H186+H190+H191+H192+H194+H195+H197+H200+H201+H193+H187+H202+H188</f>
        <v>2569400</v>
      </c>
      <c r="I185" s="187">
        <f>I186+I190+I191+I192+I194+I195+I197+I200+I201+I193+I187+I202+I188</f>
        <v>0</v>
      </c>
      <c r="J185" s="187">
        <f>J186+J190+J191+J192+J194+J195+J197+J200+J201+J193+J187+J199+J202+J188</f>
        <v>54659565</v>
      </c>
      <c r="K185" s="187">
        <f>K186+K190+K191+K192+K194+K195+K197+K200+K201+K193+K187+K202+K188</f>
        <v>6628165</v>
      </c>
      <c r="L185" s="187">
        <f>L186+L190+L191+L192+L194+L195+L197+L200+L201+L193+L187+L202+L188</f>
        <v>0</v>
      </c>
      <c r="M185" s="187">
        <f>M186+M190+M191+M192+M194+M195+M197+M200+M201+M193+M187+M202+M188</f>
        <v>0</v>
      </c>
      <c r="N185" s="187">
        <f>N186+N190+N191+N192+N194+N195+N197+N200+N201+N193+N187+N199+N202+N188</f>
        <v>48031400</v>
      </c>
      <c r="O185" s="187">
        <f>O186+O190+O191+O192+O194+O195+O197+O200+O201+O193+O187+O199+O202+O188</f>
        <v>48010104</v>
      </c>
      <c r="P185" s="187">
        <f>P186+P190+P191+P192+P194+P195+P197+P200+P201+P193+P187+P199+P202+P188</f>
        <v>86437293</v>
      </c>
    </row>
    <row r="186" spans="1:16" s="34" customFormat="1" ht="12.75" customHeight="1" x14ac:dyDescent="0.2">
      <c r="A186" s="24"/>
      <c r="B186" s="194" t="s">
        <v>309</v>
      </c>
      <c r="C186" s="138" t="s">
        <v>310</v>
      </c>
      <c r="D186" s="195" t="s">
        <v>410</v>
      </c>
      <c r="E186" s="386">
        <f t="shared" ref="E186:E202" si="21">F186+I186</f>
        <v>1187200</v>
      </c>
      <c r="F186" s="390">
        <v>1187200</v>
      </c>
      <c r="G186" s="390">
        <v>757700</v>
      </c>
      <c r="H186" s="390">
        <v>23900</v>
      </c>
      <c r="I186" s="114"/>
      <c r="J186" s="196">
        <f t="shared" ref="J186:J205" si="22">SUM(K186+N186)</f>
        <v>1020500</v>
      </c>
      <c r="K186" s="197"/>
      <c r="L186" s="113"/>
      <c r="M186" s="113"/>
      <c r="N186" s="114">
        <v>1020500</v>
      </c>
      <c r="O186" s="114">
        <v>1020500</v>
      </c>
      <c r="P186" s="30">
        <f t="shared" ref="P186:P205" si="23">SUM(E186+J186)</f>
        <v>2207700</v>
      </c>
    </row>
    <row r="187" spans="1:16" ht="17.25" customHeight="1" x14ac:dyDescent="0.2">
      <c r="A187" s="35"/>
      <c r="B187" s="198" t="s">
        <v>322</v>
      </c>
      <c r="C187" s="199" t="s">
        <v>323</v>
      </c>
      <c r="D187" s="51" t="s">
        <v>324</v>
      </c>
      <c r="E187" s="189">
        <f t="shared" si="21"/>
        <v>0</v>
      </c>
      <c r="F187" s="47">
        <v>0</v>
      </c>
      <c r="G187" s="47"/>
      <c r="H187" s="47"/>
      <c r="I187" s="48"/>
      <c r="J187" s="101">
        <f t="shared" si="22"/>
        <v>10254000</v>
      </c>
      <c r="K187" s="104"/>
      <c r="L187" s="47"/>
      <c r="M187" s="47"/>
      <c r="N187" s="48">
        <v>10254000</v>
      </c>
      <c r="O187" s="48">
        <v>10254000</v>
      </c>
      <c r="P187" s="42">
        <f t="shared" si="23"/>
        <v>10254000</v>
      </c>
    </row>
    <row r="188" spans="1:16" ht="19.5" customHeight="1" x14ac:dyDescent="0.2">
      <c r="A188" s="35"/>
      <c r="B188" s="200">
        <v>100102</v>
      </c>
      <c r="C188" s="139" t="s">
        <v>323</v>
      </c>
      <c r="D188" s="73" t="s">
        <v>85</v>
      </c>
      <c r="E188" s="189">
        <f t="shared" si="21"/>
        <v>0</v>
      </c>
      <c r="F188" s="47"/>
      <c r="G188" s="47"/>
      <c r="H188" s="47"/>
      <c r="I188" s="48"/>
      <c r="J188" s="101">
        <f t="shared" si="22"/>
        <v>8290444</v>
      </c>
      <c r="K188" s="104"/>
      <c r="L188" s="47"/>
      <c r="M188" s="47"/>
      <c r="N188" s="48">
        <v>8290444</v>
      </c>
      <c r="O188" s="48">
        <v>8290444</v>
      </c>
      <c r="P188" s="42">
        <f t="shared" si="23"/>
        <v>8290444</v>
      </c>
    </row>
    <row r="189" spans="1:16" hidden="1" x14ac:dyDescent="0.2">
      <c r="A189" s="35"/>
      <c r="B189" s="200" t="s">
        <v>86</v>
      </c>
      <c r="C189" s="139"/>
      <c r="D189" s="164" t="s">
        <v>87</v>
      </c>
      <c r="E189" s="189">
        <f t="shared" si="21"/>
        <v>0</v>
      </c>
      <c r="F189" s="47"/>
      <c r="G189" s="47"/>
      <c r="H189" s="47"/>
      <c r="I189" s="48"/>
      <c r="J189" s="101">
        <f t="shared" si="22"/>
        <v>0</v>
      </c>
      <c r="K189" s="104"/>
      <c r="L189" s="47"/>
      <c r="M189" s="47"/>
      <c r="N189" s="47"/>
      <c r="O189" s="48"/>
      <c r="P189" s="42">
        <f t="shared" si="23"/>
        <v>0</v>
      </c>
    </row>
    <row r="190" spans="1:16" ht="13.5" hidden="1" customHeight="1" x14ac:dyDescent="0.2">
      <c r="A190" s="35"/>
      <c r="B190" s="200" t="s">
        <v>88</v>
      </c>
      <c r="C190" s="139"/>
      <c r="D190" s="74" t="s">
        <v>89</v>
      </c>
      <c r="E190" s="189">
        <f t="shared" si="21"/>
        <v>0</v>
      </c>
      <c r="F190" s="47"/>
      <c r="G190" s="47"/>
      <c r="H190" s="47"/>
      <c r="I190" s="48"/>
      <c r="J190" s="101">
        <f t="shared" si="22"/>
        <v>0</v>
      </c>
      <c r="K190" s="104"/>
      <c r="L190" s="47"/>
      <c r="M190" s="47"/>
      <c r="N190" s="47"/>
      <c r="O190" s="48"/>
      <c r="P190" s="42">
        <f t="shared" si="23"/>
        <v>0</v>
      </c>
    </row>
    <row r="191" spans="1:16" x14ac:dyDescent="0.2">
      <c r="A191" s="35"/>
      <c r="B191" s="200">
        <v>100203</v>
      </c>
      <c r="C191" s="139" t="s">
        <v>90</v>
      </c>
      <c r="D191" s="73" t="s">
        <v>91</v>
      </c>
      <c r="E191" s="387">
        <f t="shared" si="21"/>
        <v>26429600</v>
      </c>
      <c r="F191" s="75">
        <v>26429600</v>
      </c>
      <c r="G191" s="47"/>
      <c r="H191" s="75">
        <v>2545500</v>
      </c>
      <c r="I191" s="48"/>
      <c r="J191" s="101">
        <f t="shared" si="22"/>
        <v>4756000</v>
      </c>
      <c r="K191" s="104"/>
      <c r="L191" s="47"/>
      <c r="M191" s="47"/>
      <c r="N191" s="48">
        <v>4756000</v>
      </c>
      <c r="O191" s="48">
        <v>4756000</v>
      </c>
      <c r="P191" s="42">
        <f t="shared" si="23"/>
        <v>31185600</v>
      </c>
    </row>
    <row r="192" spans="1:16" x14ac:dyDescent="0.2">
      <c r="A192" s="35"/>
      <c r="B192" s="201" t="s">
        <v>92</v>
      </c>
      <c r="C192" s="202" t="s">
        <v>90</v>
      </c>
      <c r="D192" s="62" t="s">
        <v>93</v>
      </c>
      <c r="E192" s="189">
        <f t="shared" si="21"/>
        <v>0</v>
      </c>
      <c r="F192" s="47"/>
      <c r="G192" s="47"/>
      <c r="H192" s="47"/>
      <c r="I192" s="48"/>
      <c r="J192" s="101">
        <f t="shared" si="22"/>
        <v>42000</v>
      </c>
      <c r="K192" s="104"/>
      <c r="L192" s="47"/>
      <c r="M192" s="47"/>
      <c r="N192" s="48">
        <v>42000</v>
      </c>
      <c r="O192" s="48">
        <v>42000</v>
      </c>
      <c r="P192" s="42">
        <f t="shared" si="23"/>
        <v>42000</v>
      </c>
    </row>
    <row r="193" spans="1:16" ht="22.5" x14ac:dyDescent="0.2">
      <c r="A193" s="35"/>
      <c r="B193" s="203" t="s">
        <v>94</v>
      </c>
      <c r="C193" s="204" t="s">
        <v>90</v>
      </c>
      <c r="D193" s="170" t="s">
        <v>95</v>
      </c>
      <c r="E193" s="387">
        <f t="shared" si="21"/>
        <v>96000</v>
      </c>
      <c r="F193" s="75">
        <v>96000</v>
      </c>
      <c r="G193" s="47"/>
      <c r="H193" s="47"/>
      <c r="I193" s="48"/>
      <c r="J193" s="101">
        <f t="shared" si="22"/>
        <v>585000</v>
      </c>
      <c r="K193" s="104"/>
      <c r="L193" s="47"/>
      <c r="M193" s="47"/>
      <c r="N193" s="48">
        <v>585000</v>
      </c>
      <c r="O193" s="48">
        <v>585000</v>
      </c>
      <c r="P193" s="42">
        <f t="shared" si="23"/>
        <v>681000</v>
      </c>
    </row>
    <row r="194" spans="1:16" ht="33.75" customHeight="1" x14ac:dyDescent="0.2">
      <c r="A194" s="35"/>
      <c r="B194" s="205">
        <v>100302</v>
      </c>
      <c r="C194" s="206">
        <v>620</v>
      </c>
      <c r="D194" s="170" t="s">
        <v>96</v>
      </c>
      <c r="E194" s="189">
        <f t="shared" si="21"/>
        <v>0</v>
      </c>
      <c r="F194" s="47"/>
      <c r="G194" s="47"/>
      <c r="H194" s="47"/>
      <c r="I194" s="48"/>
      <c r="J194" s="101">
        <f t="shared" si="22"/>
        <v>99000</v>
      </c>
      <c r="K194" s="104"/>
      <c r="L194" s="47"/>
      <c r="M194" s="47"/>
      <c r="N194" s="47">
        <v>99000</v>
      </c>
      <c r="O194" s="48">
        <v>99000</v>
      </c>
      <c r="P194" s="42">
        <f t="shared" si="23"/>
        <v>99000</v>
      </c>
    </row>
    <row r="195" spans="1:16" ht="85.7" customHeight="1" x14ac:dyDescent="0.2">
      <c r="A195" s="35"/>
      <c r="B195" s="207">
        <v>100602</v>
      </c>
      <c r="C195" s="208">
        <v>640</v>
      </c>
      <c r="D195" s="209" t="s">
        <v>97</v>
      </c>
      <c r="E195" s="387">
        <f t="shared" si="21"/>
        <v>2493469</v>
      </c>
      <c r="F195" s="75">
        <v>2493469</v>
      </c>
      <c r="G195" s="47"/>
      <c r="H195" s="47"/>
      <c r="I195" s="48"/>
      <c r="J195" s="101">
        <f t="shared" si="22"/>
        <v>6029456</v>
      </c>
      <c r="K195" s="104">
        <v>6029456</v>
      </c>
      <c r="L195" s="47"/>
      <c r="M195" s="47"/>
      <c r="N195" s="47"/>
      <c r="O195" s="48"/>
      <c r="P195" s="42">
        <f t="shared" si="23"/>
        <v>8522925</v>
      </c>
    </row>
    <row r="196" spans="1:16" ht="99.2" customHeight="1" x14ac:dyDescent="0.2">
      <c r="A196" s="35"/>
      <c r="B196" s="210" t="s">
        <v>64</v>
      </c>
      <c r="C196" s="211"/>
      <c r="D196" s="209" t="s">
        <v>98</v>
      </c>
      <c r="E196" s="387">
        <f t="shared" si="21"/>
        <v>2493469</v>
      </c>
      <c r="F196" s="75">
        <v>2493469</v>
      </c>
      <c r="G196" s="47"/>
      <c r="H196" s="47"/>
      <c r="I196" s="48"/>
      <c r="J196" s="101">
        <f t="shared" si="22"/>
        <v>6029456</v>
      </c>
      <c r="K196" s="104">
        <v>6029456</v>
      </c>
      <c r="L196" s="47"/>
      <c r="M196" s="47"/>
      <c r="N196" s="47"/>
      <c r="O196" s="48"/>
      <c r="P196" s="42">
        <f t="shared" si="23"/>
        <v>8522925</v>
      </c>
    </row>
    <row r="197" spans="1:16" ht="33.75" x14ac:dyDescent="0.2">
      <c r="A197" s="35"/>
      <c r="B197" s="200">
        <v>170703</v>
      </c>
      <c r="C197" s="139" t="s">
        <v>99</v>
      </c>
      <c r="D197" s="73" t="s">
        <v>100</v>
      </c>
      <c r="E197" s="189">
        <f t="shared" si="21"/>
        <v>0</v>
      </c>
      <c r="F197" s="47"/>
      <c r="G197" s="47"/>
      <c r="H197" s="47"/>
      <c r="I197" s="48"/>
      <c r="J197" s="101">
        <f t="shared" si="22"/>
        <v>14090665</v>
      </c>
      <c r="K197" s="104">
        <v>598709</v>
      </c>
      <c r="L197" s="47"/>
      <c r="M197" s="47"/>
      <c r="N197" s="47">
        <v>13491956</v>
      </c>
      <c r="O197" s="48">
        <v>13470660</v>
      </c>
      <c r="P197" s="42">
        <f t="shared" si="23"/>
        <v>14090665</v>
      </c>
    </row>
    <row r="198" spans="1:16" ht="7.15" hidden="1" customHeight="1" x14ac:dyDescent="0.2">
      <c r="A198" s="35"/>
      <c r="B198" s="212" t="s">
        <v>64</v>
      </c>
      <c r="C198" s="213"/>
      <c r="D198" s="156" t="s">
        <v>101</v>
      </c>
      <c r="E198" s="189">
        <f t="shared" si="21"/>
        <v>0</v>
      </c>
      <c r="F198" s="47"/>
      <c r="G198" s="47"/>
      <c r="H198" s="47"/>
      <c r="I198" s="48"/>
      <c r="J198" s="101">
        <f t="shared" si="22"/>
        <v>0</v>
      </c>
      <c r="K198" s="104"/>
      <c r="L198" s="47"/>
      <c r="M198" s="47"/>
      <c r="N198" s="47"/>
      <c r="O198" s="48"/>
      <c r="P198" s="42">
        <f t="shared" si="23"/>
        <v>0</v>
      </c>
    </row>
    <row r="199" spans="1:16" ht="14.25" customHeight="1" x14ac:dyDescent="0.2">
      <c r="A199" s="35"/>
      <c r="B199" s="212">
        <v>180107</v>
      </c>
      <c r="C199" s="213">
        <v>470</v>
      </c>
      <c r="D199" s="214" t="s">
        <v>345</v>
      </c>
      <c r="E199" s="215">
        <f t="shared" si="21"/>
        <v>0</v>
      </c>
      <c r="F199" s="47"/>
      <c r="G199" s="47"/>
      <c r="H199" s="47"/>
      <c r="I199" s="48"/>
      <c r="J199" s="101">
        <f t="shared" si="22"/>
        <v>50000</v>
      </c>
      <c r="K199" s="104"/>
      <c r="L199" s="47"/>
      <c r="M199" s="47"/>
      <c r="N199" s="47">
        <v>50000</v>
      </c>
      <c r="O199" s="48">
        <v>50000</v>
      </c>
      <c r="P199" s="42">
        <f t="shared" si="23"/>
        <v>50000</v>
      </c>
    </row>
    <row r="200" spans="1:16" ht="34.5" customHeight="1" x14ac:dyDescent="0.2">
      <c r="A200" s="35"/>
      <c r="B200" s="200" t="s">
        <v>339</v>
      </c>
      <c r="C200" s="139" t="s">
        <v>340</v>
      </c>
      <c r="D200" s="216" t="s">
        <v>341</v>
      </c>
      <c r="E200" s="189">
        <f t="shared" si="21"/>
        <v>0</v>
      </c>
      <c r="F200" s="47"/>
      <c r="G200" s="47"/>
      <c r="H200" s="47"/>
      <c r="I200" s="48"/>
      <c r="J200" s="217">
        <f t="shared" si="22"/>
        <v>9442500</v>
      </c>
      <c r="K200" s="104"/>
      <c r="L200" s="47"/>
      <c r="M200" s="47"/>
      <c r="N200" s="48">
        <v>9442500</v>
      </c>
      <c r="O200" s="48">
        <v>9442500</v>
      </c>
      <c r="P200" s="42">
        <f t="shared" si="23"/>
        <v>9442500</v>
      </c>
    </row>
    <row r="201" spans="1:16" ht="24" x14ac:dyDescent="0.2">
      <c r="A201" s="76"/>
      <c r="B201" s="218" t="s">
        <v>354</v>
      </c>
      <c r="C201" s="219" t="s">
        <v>355</v>
      </c>
      <c r="D201" s="216" t="s">
        <v>356</v>
      </c>
      <c r="E201" s="389">
        <f t="shared" si="21"/>
        <v>74526</v>
      </c>
      <c r="F201" s="378">
        <v>74526</v>
      </c>
      <c r="G201" s="81"/>
      <c r="H201" s="81"/>
      <c r="I201" s="82"/>
      <c r="J201" s="217">
        <f t="shared" si="22"/>
        <v>0</v>
      </c>
      <c r="K201" s="107"/>
      <c r="L201" s="81"/>
      <c r="M201" s="81"/>
      <c r="N201" s="81"/>
      <c r="O201" s="82"/>
      <c r="P201" s="42">
        <f t="shared" si="23"/>
        <v>74526</v>
      </c>
    </row>
    <row r="202" spans="1:16" x14ac:dyDescent="0.2">
      <c r="A202" s="76"/>
      <c r="B202" s="218" t="s">
        <v>67</v>
      </c>
      <c r="C202" s="219" t="s">
        <v>362</v>
      </c>
      <c r="D202" s="216" t="s">
        <v>367</v>
      </c>
      <c r="E202" s="389">
        <f t="shared" si="21"/>
        <v>1496933</v>
      </c>
      <c r="F202" s="378">
        <v>1496933</v>
      </c>
      <c r="G202" s="81"/>
      <c r="H202" s="81"/>
      <c r="I202" s="82"/>
      <c r="J202" s="217">
        <f t="shared" si="22"/>
        <v>0</v>
      </c>
      <c r="K202" s="107"/>
      <c r="L202" s="81"/>
      <c r="M202" s="81"/>
      <c r="N202" s="81"/>
      <c r="O202" s="82"/>
      <c r="P202" s="42">
        <f t="shared" si="23"/>
        <v>1496933</v>
      </c>
    </row>
    <row r="203" spans="1:16" ht="22.5" x14ac:dyDescent="0.2">
      <c r="A203" s="16"/>
      <c r="B203" s="85" t="s">
        <v>102</v>
      </c>
      <c r="C203" s="85"/>
      <c r="D203" s="86" t="s">
        <v>103</v>
      </c>
      <c r="E203" s="361">
        <f>SUM(E204:E208)</f>
        <v>634200</v>
      </c>
      <c r="F203" s="361">
        <f>SUM(F204:F208)</f>
        <v>634200</v>
      </c>
      <c r="G203" s="391">
        <f>SUM(G204:G208)</f>
        <v>195700</v>
      </c>
      <c r="H203" s="392">
        <f>SUM(H204:H208)</f>
        <v>13100</v>
      </c>
      <c r="I203" s="220">
        <f>SUM(I204:I208)</f>
        <v>0</v>
      </c>
      <c r="J203" s="23">
        <f t="shared" si="22"/>
        <v>1855000</v>
      </c>
      <c r="K203" s="221">
        <f>SUM(K204:K208)</f>
        <v>0</v>
      </c>
      <c r="L203" s="222">
        <f>SUM(L204:L208)</f>
        <v>0</v>
      </c>
      <c r="M203" s="222">
        <f>SUM(M204:M208)</f>
        <v>0</v>
      </c>
      <c r="N203" s="222">
        <f>SUM(N204:N208)</f>
        <v>1855000</v>
      </c>
      <c r="O203" s="223">
        <f>SUM(O204:O208)</f>
        <v>1855000</v>
      </c>
      <c r="P203" s="23">
        <f t="shared" si="23"/>
        <v>2489200</v>
      </c>
    </row>
    <row r="204" spans="1:16" s="34" customFormat="1" ht="12.75" customHeight="1" x14ac:dyDescent="0.2">
      <c r="A204" s="24"/>
      <c r="B204" s="92" t="s">
        <v>309</v>
      </c>
      <c r="C204" s="92" t="s">
        <v>310</v>
      </c>
      <c r="D204" s="112" t="s">
        <v>410</v>
      </c>
      <c r="E204" s="386">
        <f>F204+I204</f>
        <v>521600</v>
      </c>
      <c r="F204" s="388">
        <v>521600</v>
      </c>
      <c r="G204" s="388">
        <v>195700</v>
      </c>
      <c r="H204" s="388">
        <v>13100</v>
      </c>
      <c r="I204" s="114"/>
      <c r="J204" s="30">
        <f t="shared" si="22"/>
        <v>15000</v>
      </c>
      <c r="K204" s="115"/>
      <c r="L204" s="95"/>
      <c r="M204" s="95"/>
      <c r="N204" s="95">
        <v>15000</v>
      </c>
      <c r="O204" s="95">
        <v>15000</v>
      </c>
      <c r="P204" s="33">
        <f t="shared" si="23"/>
        <v>536600</v>
      </c>
    </row>
    <row r="205" spans="1:16" s="34" customFormat="1" x14ac:dyDescent="0.2">
      <c r="A205" s="116"/>
      <c r="B205" s="121" t="s">
        <v>332</v>
      </c>
      <c r="C205" s="121" t="s">
        <v>333</v>
      </c>
      <c r="D205" s="118" t="s">
        <v>334</v>
      </c>
      <c r="E205" s="189">
        <f>F205+I205</f>
        <v>0</v>
      </c>
      <c r="F205" s="72"/>
      <c r="G205" s="72"/>
      <c r="H205" s="72"/>
      <c r="I205" s="224"/>
      <c r="J205" s="30">
        <f t="shared" si="22"/>
        <v>50000</v>
      </c>
      <c r="K205" s="119"/>
      <c r="L205" s="72"/>
      <c r="M205" s="72"/>
      <c r="N205" s="72">
        <v>50000</v>
      </c>
      <c r="O205" s="72">
        <v>50000</v>
      </c>
      <c r="P205" s="33">
        <f t="shared" si="23"/>
        <v>50000</v>
      </c>
    </row>
    <row r="206" spans="1:16" s="34" customFormat="1" x14ac:dyDescent="0.2">
      <c r="A206" s="116"/>
      <c r="B206" s="121" t="s">
        <v>343</v>
      </c>
      <c r="C206" s="121"/>
      <c r="D206" s="118"/>
      <c r="E206" s="189"/>
      <c r="F206" s="72"/>
      <c r="G206" s="72"/>
      <c r="H206" s="72"/>
      <c r="I206" s="224"/>
      <c r="J206" s="30"/>
      <c r="K206" s="119"/>
      <c r="L206" s="72"/>
      <c r="M206" s="72"/>
      <c r="N206" s="72"/>
      <c r="O206" s="72"/>
      <c r="P206" s="33"/>
    </row>
    <row r="207" spans="1:16" s="34" customFormat="1" ht="36" x14ac:dyDescent="0.2">
      <c r="A207" s="131"/>
      <c r="B207" s="225" t="s">
        <v>339</v>
      </c>
      <c r="C207" s="225" t="s">
        <v>340</v>
      </c>
      <c r="D207" s="216" t="s">
        <v>341</v>
      </c>
      <c r="E207" s="189">
        <f>F207+I207</f>
        <v>0</v>
      </c>
      <c r="F207" s="130"/>
      <c r="G207" s="130"/>
      <c r="H207" s="130"/>
      <c r="I207" s="183"/>
      <c r="J207" s="30">
        <f>SUM(K207+N207)</f>
        <v>800000</v>
      </c>
      <c r="K207" s="129"/>
      <c r="L207" s="130"/>
      <c r="M207" s="130"/>
      <c r="N207" s="130">
        <v>800000</v>
      </c>
      <c r="O207" s="130">
        <v>800000</v>
      </c>
      <c r="P207" s="33">
        <f>SUM(E207+J207)</f>
        <v>800000</v>
      </c>
    </row>
    <row r="208" spans="1:16" s="34" customFormat="1" ht="13.5" customHeight="1" x14ac:dyDescent="0.2">
      <c r="A208" s="131"/>
      <c r="B208" s="179">
        <v>250404</v>
      </c>
      <c r="C208" s="179" t="s">
        <v>362</v>
      </c>
      <c r="D208" s="132" t="s">
        <v>367</v>
      </c>
      <c r="E208" s="389">
        <f>F208+I208</f>
        <v>112600</v>
      </c>
      <c r="F208" s="393">
        <v>112600</v>
      </c>
      <c r="G208" s="226"/>
      <c r="H208" s="226"/>
      <c r="I208" s="227"/>
      <c r="J208" s="30">
        <f>SUM(K208+N208)</f>
        <v>990000</v>
      </c>
      <c r="K208" s="129"/>
      <c r="L208" s="130"/>
      <c r="M208" s="130"/>
      <c r="N208" s="130">
        <v>990000</v>
      </c>
      <c r="O208" s="130">
        <v>990000</v>
      </c>
      <c r="P208" s="33">
        <f>SUM(E208+J208)</f>
        <v>1102600</v>
      </c>
    </row>
    <row r="209" spans="1:16" s="34" customFormat="1" ht="22.5" x14ac:dyDescent="0.2">
      <c r="A209" s="184"/>
      <c r="B209" s="193" t="s">
        <v>104</v>
      </c>
      <c r="C209" s="193"/>
      <c r="D209" s="186" t="s">
        <v>105</v>
      </c>
      <c r="E209" s="394">
        <f>SUM(E230+E228+E210)</f>
        <v>683700</v>
      </c>
      <c r="F209" s="394">
        <f>SUM(F230+F228+F210)</f>
        <v>683700</v>
      </c>
      <c r="G209" s="394">
        <f>SUM(G230+G228+G210)</f>
        <v>398300</v>
      </c>
      <c r="H209" s="394">
        <f>SUM(H230+H228+H210)</f>
        <v>35000</v>
      </c>
      <c r="I209" s="228">
        <f>SUM(I230+I228+I210)</f>
        <v>0</v>
      </c>
      <c r="J209" s="188">
        <f>SUM(J210:J232)-J231</f>
        <v>21200295</v>
      </c>
      <c r="K209" s="188">
        <f>SUM(K230+K228+K210+K211+K212+K221+K217+K215+K227+K224)</f>
        <v>0</v>
      </c>
      <c r="L209" s="188">
        <f>SUM(L230+L228+L210+L211+L212+L221+L217+L215+L227+L224)</f>
        <v>0</v>
      </c>
      <c r="M209" s="188">
        <f>SUM(M230+M228+M210+M211+M212+M221+M217+M215+M227+M224)</f>
        <v>0</v>
      </c>
      <c r="N209" s="188">
        <f>SUM(N210:N232)-N231</f>
        <v>21200295</v>
      </c>
      <c r="O209" s="188">
        <f>SUM(O210:O232)-O231</f>
        <v>21200295</v>
      </c>
      <c r="P209" s="188">
        <f>SUM(P230+P228+P210+P211+P212+P221+P217+P215+P227+P224+P213+P214+P216+P225+P222)</f>
        <v>21770995</v>
      </c>
    </row>
    <row r="210" spans="1:16" s="34" customFormat="1" x14ac:dyDescent="0.2">
      <c r="A210" s="24"/>
      <c r="B210" s="229" t="s">
        <v>309</v>
      </c>
      <c r="C210" s="229" t="s">
        <v>310</v>
      </c>
      <c r="D210" s="112" t="s">
        <v>371</v>
      </c>
      <c r="E210" s="386">
        <f t="shared" ref="E210:E232" si="24">F210+I210</f>
        <v>683700</v>
      </c>
      <c r="F210" s="363">
        <v>683700</v>
      </c>
      <c r="G210" s="363">
        <v>398300</v>
      </c>
      <c r="H210" s="363">
        <v>35000</v>
      </c>
      <c r="I210" s="114"/>
      <c r="J210" s="30">
        <f t="shared" ref="J210:J232" si="25">SUM(K210+N210)</f>
        <v>955896</v>
      </c>
      <c r="K210" s="115"/>
      <c r="L210" s="95"/>
      <c r="M210" s="95"/>
      <c r="N210" s="95">
        <v>955896</v>
      </c>
      <c r="O210" s="95">
        <v>955896</v>
      </c>
      <c r="P210" s="33">
        <f t="shared" ref="P210:P232" si="26">SUM(E210+J210)</f>
        <v>1639596</v>
      </c>
    </row>
    <row r="211" spans="1:16" s="34" customFormat="1" x14ac:dyDescent="0.2">
      <c r="A211" s="116"/>
      <c r="B211" s="229" t="s">
        <v>372</v>
      </c>
      <c r="C211" s="229" t="s">
        <v>373</v>
      </c>
      <c r="D211" s="62" t="s">
        <v>374</v>
      </c>
      <c r="E211" s="189">
        <f t="shared" si="24"/>
        <v>0</v>
      </c>
      <c r="F211" s="72"/>
      <c r="G211" s="72"/>
      <c r="H211" s="72"/>
      <c r="I211" s="224"/>
      <c r="J211" s="30">
        <f t="shared" si="25"/>
        <v>6272507</v>
      </c>
      <c r="K211" s="115"/>
      <c r="L211" s="95"/>
      <c r="M211" s="95"/>
      <c r="N211" s="95">
        <v>6272507</v>
      </c>
      <c r="O211" s="95">
        <v>6272507</v>
      </c>
      <c r="P211" s="33">
        <f t="shared" si="26"/>
        <v>6272507</v>
      </c>
    </row>
    <row r="212" spans="1:16" s="34" customFormat="1" ht="33.75" x14ac:dyDescent="0.2">
      <c r="A212" s="116"/>
      <c r="B212" s="229" t="s">
        <v>375</v>
      </c>
      <c r="C212" s="229" t="s">
        <v>376</v>
      </c>
      <c r="D212" s="73" t="s">
        <v>377</v>
      </c>
      <c r="E212" s="189">
        <f t="shared" si="24"/>
        <v>0</v>
      </c>
      <c r="F212" s="72"/>
      <c r="G212" s="72"/>
      <c r="H212" s="72"/>
      <c r="I212" s="224"/>
      <c r="J212" s="30">
        <f t="shared" si="25"/>
        <v>3042270</v>
      </c>
      <c r="K212" s="115"/>
      <c r="L212" s="95"/>
      <c r="M212" s="95"/>
      <c r="N212" s="95">
        <v>3042270</v>
      </c>
      <c r="O212" s="95">
        <v>3042270</v>
      </c>
      <c r="P212" s="33">
        <f t="shared" si="26"/>
        <v>3042270</v>
      </c>
    </row>
    <row r="213" spans="1:16" s="34" customFormat="1" hidden="1" x14ac:dyDescent="0.2">
      <c r="A213" s="116"/>
      <c r="B213" s="229" t="s">
        <v>378</v>
      </c>
      <c r="C213" s="229"/>
      <c r="D213" s="230" t="s">
        <v>106</v>
      </c>
      <c r="E213" s="189">
        <f t="shared" si="24"/>
        <v>0</v>
      </c>
      <c r="F213" s="72"/>
      <c r="G213" s="72"/>
      <c r="H213" s="72"/>
      <c r="I213" s="224"/>
      <c r="J213" s="30">
        <f t="shared" si="25"/>
        <v>0</v>
      </c>
      <c r="K213" s="115"/>
      <c r="L213" s="95"/>
      <c r="M213" s="95"/>
      <c r="N213" s="95"/>
      <c r="O213" s="95"/>
      <c r="P213" s="33">
        <f t="shared" si="26"/>
        <v>0</v>
      </c>
    </row>
    <row r="214" spans="1:16" s="34" customFormat="1" ht="22.5" x14ac:dyDescent="0.2">
      <c r="A214" s="116"/>
      <c r="B214" s="229" t="s">
        <v>382</v>
      </c>
      <c r="C214" s="229" t="s">
        <v>383</v>
      </c>
      <c r="D214" s="73" t="s">
        <v>384</v>
      </c>
      <c r="E214" s="189">
        <f t="shared" si="24"/>
        <v>0</v>
      </c>
      <c r="F214" s="72"/>
      <c r="G214" s="72"/>
      <c r="H214" s="72"/>
      <c r="I214" s="224"/>
      <c r="J214" s="30">
        <f t="shared" si="25"/>
        <v>140743</v>
      </c>
      <c r="K214" s="115"/>
      <c r="L214" s="95"/>
      <c r="M214" s="95"/>
      <c r="N214" s="95">
        <v>140743</v>
      </c>
      <c r="O214" s="95">
        <v>140743</v>
      </c>
      <c r="P214" s="33">
        <f t="shared" si="26"/>
        <v>140743</v>
      </c>
    </row>
    <row r="215" spans="1:16" s="34" customFormat="1" x14ac:dyDescent="0.2">
      <c r="A215" s="116"/>
      <c r="B215" s="229" t="s">
        <v>385</v>
      </c>
      <c r="C215" s="229" t="s">
        <v>386</v>
      </c>
      <c r="D215" s="73" t="s">
        <v>387</v>
      </c>
      <c r="E215" s="189">
        <f t="shared" si="24"/>
        <v>0</v>
      </c>
      <c r="F215" s="72"/>
      <c r="G215" s="72"/>
      <c r="H215" s="72"/>
      <c r="I215" s="224"/>
      <c r="J215" s="30">
        <f t="shared" si="25"/>
        <v>0</v>
      </c>
      <c r="K215" s="115"/>
      <c r="L215" s="95"/>
      <c r="M215" s="95"/>
      <c r="N215" s="95">
        <v>0</v>
      </c>
      <c r="O215" s="95">
        <v>0</v>
      </c>
      <c r="P215" s="33">
        <f t="shared" si="26"/>
        <v>0</v>
      </c>
    </row>
    <row r="216" spans="1:16" s="34" customFormat="1" x14ac:dyDescent="0.2">
      <c r="A216" s="116"/>
      <c r="B216" s="229" t="s">
        <v>392</v>
      </c>
      <c r="C216" s="229" t="s">
        <v>386</v>
      </c>
      <c r="D216" s="62" t="s">
        <v>393</v>
      </c>
      <c r="E216" s="189">
        <f t="shared" si="24"/>
        <v>0</v>
      </c>
      <c r="F216" s="72"/>
      <c r="G216" s="72"/>
      <c r="H216" s="72"/>
      <c r="I216" s="224"/>
      <c r="J216" s="30">
        <f t="shared" si="25"/>
        <v>0</v>
      </c>
      <c r="K216" s="115"/>
      <c r="L216" s="95"/>
      <c r="M216" s="95"/>
      <c r="N216" s="95">
        <v>0</v>
      </c>
      <c r="O216" s="95">
        <v>0</v>
      </c>
      <c r="P216" s="33">
        <f t="shared" si="26"/>
        <v>0</v>
      </c>
    </row>
    <row r="217" spans="1:16" s="34" customFormat="1" x14ac:dyDescent="0.2">
      <c r="A217" s="116"/>
      <c r="B217" s="229" t="s">
        <v>414</v>
      </c>
      <c r="C217" s="229" t="s">
        <v>412</v>
      </c>
      <c r="D217" s="231" t="s">
        <v>415</v>
      </c>
      <c r="E217" s="189">
        <f t="shared" si="24"/>
        <v>0</v>
      </c>
      <c r="F217" s="72"/>
      <c r="G217" s="72"/>
      <c r="H217" s="72"/>
      <c r="I217" s="224"/>
      <c r="J217" s="30">
        <f t="shared" si="25"/>
        <v>42100</v>
      </c>
      <c r="K217" s="115"/>
      <c r="L217" s="95"/>
      <c r="M217" s="95"/>
      <c r="N217" s="95">
        <v>42100</v>
      </c>
      <c r="O217" s="95">
        <v>42100</v>
      </c>
      <c r="P217" s="33">
        <f t="shared" si="26"/>
        <v>42100</v>
      </c>
    </row>
    <row r="218" spans="1:16" s="34" customFormat="1" x14ac:dyDescent="0.2">
      <c r="A218" s="116"/>
      <c r="B218" s="229" t="s">
        <v>432</v>
      </c>
      <c r="C218" s="229" t="s">
        <v>433</v>
      </c>
      <c r="D218" s="145" t="s">
        <v>434</v>
      </c>
      <c r="E218" s="189">
        <f t="shared" si="24"/>
        <v>0</v>
      </c>
      <c r="F218" s="72"/>
      <c r="G218" s="72"/>
      <c r="H218" s="72"/>
      <c r="I218" s="224"/>
      <c r="J218" s="30">
        <f t="shared" si="25"/>
        <v>33000</v>
      </c>
      <c r="K218" s="115"/>
      <c r="L218" s="95"/>
      <c r="M218" s="95"/>
      <c r="N218" s="95">
        <v>33000</v>
      </c>
      <c r="O218" s="95">
        <v>33000</v>
      </c>
      <c r="P218" s="33">
        <f t="shared" si="26"/>
        <v>33000</v>
      </c>
    </row>
    <row r="219" spans="1:16" s="34" customFormat="1" ht="22.5" x14ac:dyDescent="0.2">
      <c r="A219" s="116"/>
      <c r="B219" s="229" t="s">
        <v>55</v>
      </c>
      <c r="C219" s="229" t="s">
        <v>56</v>
      </c>
      <c r="D219" s="59" t="s">
        <v>57</v>
      </c>
      <c r="E219" s="189">
        <f t="shared" si="24"/>
        <v>0</v>
      </c>
      <c r="F219" s="72"/>
      <c r="G219" s="72"/>
      <c r="H219" s="72"/>
      <c r="I219" s="224"/>
      <c r="J219" s="30">
        <f t="shared" si="25"/>
        <v>0</v>
      </c>
      <c r="K219" s="115"/>
      <c r="L219" s="95"/>
      <c r="M219" s="95"/>
      <c r="N219" s="95">
        <v>0</v>
      </c>
      <c r="O219" s="95">
        <v>0</v>
      </c>
      <c r="P219" s="33">
        <f t="shared" si="26"/>
        <v>0</v>
      </c>
    </row>
    <row r="220" spans="1:16" s="34" customFormat="1" ht="22.5" x14ac:dyDescent="0.2">
      <c r="A220" s="116"/>
      <c r="B220" s="229" t="s">
        <v>107</v>
      </c>
      <c r="C220" s="229" t="s">
        <v>323</v>
      </c>
      <c r="D220" s="73" t="s">
        <v>85</v>
      </c>
      <c r="E220" s="189">
        <f t="shared" si="24"/>
        <v>0</v>
      </c>
      <c r="F220" s="72"/>
      <c r="G220" s="72"/>
      <c r="H220" s="72"/>
      <c r="I220" s="224"/>
      <c r="J220" s="30">
        <f t="shared" si="25"/>
        <v>50000</v>
      </c>
      <c r="K220" s="115"/>
      <c r="L220" s="95"/>
      <c r="M220" s="95"/>
      <c r="N220" s="95">
        <v>50000</v>
      </c>
      <c r="O220" s="95">
        <v>50000</v>
      </c>
      <c r="P220" s="33">
        <f t="shared" si="26"/>
        <v>50000</v>
      </c>
    </row>
    <row r="221" spans="1:16" s="34" customFormat="1" x14ac:dyDescent="0.2">
      <c r="A221" s="116"/>
      <c r="B221" s="229" t="s">
        <v>109</v>
      </c>
      <c r="C221" s="229" t="s">
        <v>90</v>
      </c>
      <c r="D221" s="73" t="s">
        <v>91</v>
      </c>
      <c r="E221" s="189">
        <f t="shared" si="24"/>
        <v>0</v>
      </c>
      <c r="F221" s="72"/>
      <c r="G221" s="72"/>
      <c r="H221" s="72"/>
      <c r="I221" s="224"/>
      <c r="J221" s="30">
        <f t="shared" si="25"/>
        <v>1092541</v>
      </c>
      <c r="K221" s="115"/>
      <c r="L221" s="95"/>
      <c r="M221" s="95"/>
      <c r="N221" s="72">
        <v>1092541</v>
      </c>
      <c r="O221" s="72">
        <v>1092541</v>
      </c>
      <c r="P221" s="33">
        <f t="shared" si="26"/>
        <v>1092541</v>
      </c>
    </row>
    <row r="222" spans="1:16" s="34" customFormat="1" ht="22.5" x14ac:dyDescent="0.2">
      <c r="A222" s="116"/>
      <c r="B222" s="229" t="s">
        <v>94</v>
      </c>
      <c r="C222" s="229" t="s">
        <v>90</v>
      </c>
      <c r="D222" s="170" t="s">
        <v>95</v>
      </c>
      <c r="E222" s="189">
        <f t="shared" si="24"/>
        <v>0</v>
      </c>
      <c r="F222" s="72"/>
      <c r="G222" s="72"/>
      <c r="H222" s="72"/>
      <c r="I222" s="224"/>
      <c r="J222" s="30">
        <f t="shared" si="25"/>
        <v>64839</v>
      </c>
      <c r="K222" s="115"/>
      <c r="L222" s="95"/>
      <c r="M222" s="95"/>
      <c r="N222" s="95">
        <v>64839</v>
      </c>
      <c r="O222" s="95">
        <v>64839</v>
      </c>
      <c r="P222" s="33">
        <f t="shared" si="26"/>
        <v>64839</v>
      </c>
    </row>
    <row r="223" spans="1:16" s="34" customFormat="1" x14ac:dyDescent="0.2">
      <c r="A223" s="116"/>
      <c r="B223" s="229" t="s">
        <v>110</v>
      </c>
      <c r="C223" s="229" t="s">
        <v>75</v>
      </c>
      <c r="D223" s="62" t="s">
        <v>76</v>
      </c>
      <c r="E223" s="189">
        <f t="shared" si="24"/>
        <v>0</v>
      </c>
      <c r="F223" s="72"/>
      <c r="G223" s="72"/>
      <c r="H223" s="72"/>
      <c r="I223" s="224"/>
      <c r="J223" s="30">
        <f t="shared" si="25"/>
        <v>0</v>
      </c>
      <c r="K223" s="115"/>
      <c r="L223" s="95"/>
      <c r="M223" s="95"/>
      <c r="N223" s="95">
        <v>0</v>
      </c>
      <c r="O223" s="95">
        <v>0</v>
      </c>
      <c r="P223" s="33">
        <f t="shared" si="26"/>
        <v>0</v>
      </c>
    </row>
    <row r="224" spans="1:16" s="34" customFormat="1" x14ac:dyDescent="0.2">
      <c r="A224" s="116"/>
      <c r="B224" s="229" t="s">
        <v>111</v>
      </c>
      <c r="C224" s="229" t="s">
        <v>75</v>
      </c>
      <c r="D224" s="45" t="s">
        <v>77</v>
      </c>
      <c r="E224" s="189">
        <f t="shared" si="24"/>
        <v>0</v>
      </c>
      <c r="F224" s="72"/>
      <c r="G224" s="72"/>
      <c r="H224" s="72"/>
      <c r="I224" s="224"/>
      <c r="J224" s="30">
        <f t="shared" si="25"/>
        <v>78</v>
      </c>
      <c r="K224" s="115"/>
      <c r="L224" s="95"/>
      <c r="M224" s="95"/>
      <c r="N224" s="95">
        <v>78</v>
      </c>
      <c r="O224" s="95">
        <v>78</v>
      </c>
      <c r="P224" s="33">
        <f t="shared" si="26"/>
        <v>78</v>
      </c>
    </row>
    <row r="225" spans="1:16" s="34" customFormat="1" ht="24.75" customHeight="1" x14ac:dyDescent="0.2">
      <c r="A225" s="116"/>
      <c r="B225" s="229" t="s">
        <v>112</v>
      </c>
      <c r="C225" s="229" t="s">
        <v>78</v>
      </c>
      <c r="D225" s="73" t="s">
        <v>79</v>
      </c>
      <c r="E225" s="189">
        <f t="shared" si="24"/>
        <v>0</v>
      </c>
      <c r="F225" s="72"/>
      <c r="G225" s="72"/>
      <c r="H225" s="72"/>
      <c r="I225" s="224"/>
      <c r="J225" s="30">
        <f t="shared" si="25"/>
        <v>0</v>
      </c>
      <c r="K225" s="115"/>
      <c r="L225" s="95"/>
      <c r="M225" s="95"/>
      <c r="N225" s="95">
        <v>0</v>
      </c>
      <c r="O225" s="95">
        <v>0</v>
      </c>
      <c r="P225" s="33">
        <f t="shared" si="26"/>
        <v>0</v>
      </c>
    </row>
    <row r="226" spans="1:16" s="34" customFormat="1" ht="14.25" customHeight="1" x14ac:dyDescent="0.2">
      <c r="A226" s="116"/>
      <c r="B226" s="229" t="s">
        <v>113</v>
      </c>
      <c r="C226" s="229" t="s">
        <v>383</v>
      </c>
      <c r="D226" s="62" t="s">
        <v>80</v>
      </c>
      <c r="E226" s="189">
        <f t="shared" si="24"/>
        <v>0</v>
      </c>
      <c r="F226" s="72"/>
      <c r="G226" s="72"/>
      <c r="H226" s="72"/>
      <c r="I226" s="224"/>
      <c r="J226" s="30">
        <f t="shared" si="25"/>
        <v>0</v>
      </c>
      <c r="K226" s="115"/>
      <c r="L226" s="95"/>
      <c r="M226" s="95"/>
      <c r="N226" s="95">
        <v>0</v>
      </c>
      <c r="O226" s="95">
        <v>0</v>
      </c>
      <c r="P226" s="33">
        <f t="shared" si="26"/>
        <v>0</v>
      </c>
    </row>
    <row r="227" spans="1:16" s="34" customFormat="1" ht="14.25" customHeight="1" x14ac:dyDescent="0.2">
      <c r="A227" s="116"/>
      <c r="B227" s="229" t="s">
        <v>114</v>
      </c>
      <c r="C227" s="229" t="s">
        <v>403</v>
      </c>
      <c r="D227" s="132" t="s">
        <v>406</v>
      </c>
      <c r="E227" s="189">
        <f t="shared" si="24"/>
        <v>0</v>
      </c>
      <c r="F227" s="72"/>
      <c r="G227" s="72"/>
      <c r="H227" s="72"/>
      <c r="I227" s="224"/>
      <c r="J227" s="30">
        <f t="shared" si="25"/>
        <v>480462</v>
      </c>
      <c r="K227" s="115"/>
      <c r="L227" s="95"/>
      <c r="M227" s="95"/>
      <c r="N227" s="95">
        <v>480462</v>
      </c>
      <c r="O227" s="72">
        <v>480462</v>
      </c>
      <c r="P227" s="33">
        <f t="shared" si="26"/>
        <v>480462</v>
      </c>
    </row>
    <row r="228" spans="1:16" s="34" customFormat="1" x14ac:dyDescent="0.2">
      <c r="A228" s="116"/>
      <c r="B228" s="121">
        <v>150101</v>
      </c>
      <c r="C228" s="121" t="s">
        <v>340</v>
      </c>
      <c r="D228" s="166" t="s">
        <v>115</v>
      </c>
      <c r="E228" s="189">
        <f t="shared" si="24"/>
        <v>0</v>
      </c>
      <c r="F228" s="72"/>
      <c r="G228" s="72"/>
      <c r="H228" s="72"/>
      <c r="I228" s="224"/>
      <c r="J228" s="30">
        <f t="shared" si="25"/>
        <v>8995859</v>
      </c>
      <c r="K228" s="119"/>
      <c r="L228" s="72"/>
      <c r="M228" s="72"/>
      <c r="N228" s="95">
        <v>8995859</v>
      </c>
      <c r="O228" s="95">
        <v>8995859</v>
      </c>
      <c r="P228" s="33">
        <f t="shared" si="26"/>
        <v>8995859</v>
      </c>
    </row>
    <row r="229" spans="1:16" s="34" customFormat="1" ht="33.75" hidden="1" x14ac:dyDescent="0.2">
      <c r="A229" s="116"/>
      <c r="B229" s="121"/>
      <c r="C229" s="121"/>
      <c r="D229" s="69" t="s">
        <v>342</v>
      </c>
      <c r="E229" s="189">
        <f t="shared" si="24"/>
        <v>0</v>
      </c>
      <c r="F229" s="47"/>
      <c r="G229" s="47"/>
      <c r="H229" s="47"/>
      <c r="I229" s="48"/>
      <c r="J229" s="30">
        <f t="shared" si="25"/>
        <v>0</v>
      </c>
      <c r="K229" s="173"/>
      <c r="L229" s="192"/>
      <c r="M229" s="192"/>
      <c r="N229" s="224"/>
      <c r="O229" s="224"/>
      <c r="P229" s="33">
        <f t="shared" si="26"/>
        <v>0</v>
      </c>
    </row>
    <row r="230" spans="1:16" s="34" customFormat="1" ht="33.75" hidden="1" x14ac:dyDescent="0.2">
      <c r="A230" s="116"/>
      <c r="B230" s="121" t="s">
        <v>116</v>
      </c>
      <c r="C230" s="121" t="s">
        <v>99</v>
      </c>
      <c r="D230" s="232" t="s">
        <v>100</v>
      </c>
      <c r="E230" s="189">
        <f t="shared" si="24"/>
        <v>0</v>
      </c>
      <c r="F230" s="226"/>
      <c r="G230" s="226"/>
      <c r="H230" s="226"/>
      <c r="I230" s="227"/>
      <c r="J230" s="30">
        <f t="shared" si="25"/>
        <v>0</v>
      </c>
      <c r="K230" s="119"/>
      <c r="L230" s="72"/>
      <c r="M230" s="72"/>
      <c r="N230" s="72"/>
      <c r="O230" s="72"/>
      <c r="P230" s="33">
        <f t="shared" si="26"/>
        <v>0</v>
      </c>
    </row>
    <row r="231" spans="1:16" x14ac:dyDescent="0.2">
      <c r="A231" s="76"/>
      <c r="B231" s="233" t="s">
        <v>64</v>
      </c>
      <c r="C231" s="233"/>
      <c r="D231" s="214" t="s">
        <v>117</v>
      </c>
      <c r="E231" s="189">
        <f t="shared" si="24"/>
        <v>0</v>
      </c>
      <c r="F231" s="172"/>
      <c r="G231" s="173"/>
      <c r="H231" s="234"/>
      <c r="I231" s="172"/>
      <c r="J231" s="235">
        <f t="shared" si="25"/>
        <v>3169200</v>
      </c>
      <c r="K231" s="173"/>
      <c r="L231" s="192"/>
      <c r="M231" s="192"/>
      <c r="N231" s="236">
        <v>3169200</v>
      </c>
      <c r="O231" s="236">
        <v>3169200</v>
      </c>
      <c r="P231" s="33">
        <f t="shared" si="26"/>
        <v>3169200</v>
      </c>
    </row>
    <row r="232" spans="1:16" ht="32.25" customHeight="1" x14ac:dyDescent="0.2">
      <c r="A232" s="237"/>
      <c r="B232" s="238">
        <v>170703</v>
      </c>
      <c r="C232" s="225" t="s">
        <v>99</v>
      </c>
      <c r="D232" s="239" t="s">
        <v>100</v>
      </c>
      <c r="E232" s="240">
        <f t="shared" si="24"/>
        <v>0</v>
      </c>
      <c r="F232" s="84"/>
      <c r="G232" s="84"/>
      <c r="H232" s="84"/>
      <c r="I232" s="84"/>
      <c r="J232" s="241">
        <f t="shared" si="25"/>
        <v>30000</v>
      </c>
      <c r="K232" s="84"/>
      <c r="L232" s="84"/>
      <c r="M232" s="84"/>
      <c r="N232" s="130">
        <v>30000</v>
      </c>
      <c r="O232" s="130">
        <v>30000</v>
      </c>
      <c r="P232" s="242">
        <f t="shared" si="26"/>
        <v>30000</v>
      </c>
    </row>
    <row r="233" spans="1:16" s="34" customFormat="1" ht="22.5" x14ac:dyDescent="0.2">
      <c r="A233" s="184"/>
      <c r="B233" s="243" t="s">
        <v>118</v>
      </c>
      <c r="C233" s="185"/>
      <c r="D233" s="186" t="s">
        <v>119</v>
      </c>
      <c r="E233" s="395">
        <f t="shared" ref="E233:P233" si="27">SUM(E234+E235)</f>
        <v>1989000</v>
      </c>
      <c r="F233" s="395">
        <f t="shared" si="27"/>
        <v>1989000</v>
      </c>
      <c r="G233" s="395">
        <f t="shared" si="27"/>
        <v>1208300</v>
      </c>
      <c r="H233" s="395">
        <f t="shared" si="27"/>
        <v>54700</v>
      </c>
      <c r="I233" s="188">
        <f t="shared" si="27"/>
        <v>0</v>
      </c>
      <c r="J233" s="188">
        <f t="shared" si="27"/>
        <v>99900</v>
      </c>
      <c r="K233" s="188">
        <f t="shared" si="27"/>
        <v>0</v>
      </c>
      <c r="L233" s="188">
        <f t="shared" si="27"/>
        <v>0</v>
      </c>
      <c r="M233" s="188">
        <f t="shared" si="27"/>
        <v>0</v>
      </c>
      <c r="N233" s="188">
        <f t="shared" si="27"/>
        <v>99900</v>
      </c>
      <c r="O233" s="188">
        <f t="shared" si="27"/>
        <v>99900</v>
      </c>
      <c r="P233" s="188">
        <f t="shared" si="27"/>
        <v>2088900</v>
      </c>
    </row>
    <row r="234" spans="1:16" s="34" customFormat="1" x14ac:dyDescent="0.2">
      <c r="A234" s="24"/>
      <c r="B234" s="25" t="s">
        <v>309</v>
      </c>
      <c r="C234" s="25" t="s">
        <v>310</v>
      </c>
      <c r="D234" s="195" t="s">
        <v>410</v>
      </c>
      <c r="E234" s="386">
        <f>F234+I234</f>
        <v>1989000</v>
      </c>
      <c r="F234" s="396">
        <v>1989000</v>
      </c>
      <c r="G234" s="397">
        <v>1208300</v>
      </c>
      <c r="H234" s="363">
        <v>54700</v>
      </c>
      <c r="I234" s="245"/>
      <c r="J234" s="246">
        <f>SUM(K234+N234)</f>
        <v>99900</v>
      </c>
      <c r="K234" s="244"/>
      <c r="L234" s="113"/>
      <c r="M234" s="113"/>
      <c r="N234" s="113">
        <v>99900</v>
      </c>
      <c r="O234" s="113">
        <v>99900</v>
      </c>
      <c r="P234" s="246">
        <f>SUM(E234+J234)</f>
        <v>2088900</v>
      </c>
    </row>
    <row r="235" spans="1:16" s="34" customFormat="1" hidden="1" x14ac:dyDescent="0.2">
      <c r="A235" s="131"/>
      <c r="B235" s="247" t="s">
        <v>120</v>
      </c>
      <c r="C235" s="247"/>
      <c r="D235" s="248" t="s">
        <v>121</v>
      </c>
      <c r="E235" s="181"/>
      <c r="F235" s="182"/>
      <c r="G235" s="249"/>
      <c r="H235" s="236"/>
      <c r="I235" s="182"/>
      <c r="J235" s="246">
        <f>SUM(K235+N235)</f>
        <v>0</v>
      </c>
      <c r="K235" s="249"/>
      <c r="L235" s="236"/>
      <c r="M235" s="236"/>
      <c r="N235" s="236"/>
      <c r="O235" s="236"/>
      <c r="P235" s="246">
        <f>SUM(E235+J235)</f>
        <v>0</v>
      </c>
    </row>
    <row r="236" spans="1:16" s="34" customFormat="1" ht="22.5" x14ac:dyDescent="0.2">
      <c r="A236" s="184"/>
      <c r="B236" s="185" t="s">
        <v>122</v>
      </c>
      <c r="C236" s="185"/>
      <c r="D236" s="186" t="s">
        <v>119</v>
      </c>
      <c r="E236" s="188">
        <f>SUM(E238:E239)</f>
        <v>500000</v>
      </c>
      <c r="F236" s="188">
        <f>SUM(F238:F239)</f>
        <v>500000</v>
      </c>
      <c r="G236" s="188">
        <f t="shared" ref="G236:O236" si="28">SUM(G239:G240)</f>
        <v>0</v>
      </c>
      <c r="H236" s="188">
        <f t="shared" si="28"/>
        <v>0</v>
      </c>
      <c r="I236" s="188">
        <f t="shared" si="28"/>
        <v>0</v>
      </c>
      <c r="J236" s="188">
        <f t="shared" si="28"/>
        <v>0</v>
      </c>
      <c r="K236" s="188">
        <f t="shared" si="28"/>
        <v>0</v>
      </c>
      <c r="L236" s="188">
        <f t="shared" si="28"/>
        <v>0</v>
      </c>
      <c r="M236" s="188">
        <f t="shared" si="28"/>
        <v>0</v>
      </c>
      <c r="N236" s="188">
        <f t="shared" si="28"/>
        <v>0</v>
      </c>
      <c r="O236" s="188">
        <f t="shared" si="28"/>
        <v>0</v>
      </c>
      <c r="P236" s="188">
        <f>SUM(P238:P239)</f>
        <v>500000</v>
      </c>
    </row>
    <row r="237" spans="1:16" s="34" customFormat="1" ht="22.5" hidden="1" x14ac:dyDescent="0.2">
      <c r="A237" s="24"/>
      <c r="B237" s="92" t="s">
        <v>123</v>
      </c>
      <c r="C237" s="92"/>
      <c r="D237" s="250" t="s">
        <v>124</v>
      </c>
      <c r="E237" s="176"/>
      <c r="F237" s="182"/>
      <c r="G237" s="115"/>
      <c r="H237" s="95"/>
      <c r="I237" s="182"/>
      <c r="J237" s="33">
        <f>SUM(K237+N237)</f>
        <v>0</v>
      </c>
      <c r="K237" s="115"/>
      <c r="L237" s="95"/>
      <c r="M237" s="95"/>
      <c r="N237" s="95"/>
      <c r="O237" s="95"/>
      <c r="P237" s="33">
        <f>SUM(E237+J237)</f>
        <v>0</v>
      </c>
    </row>
    <row r="238" spans="1:16" s="34" customFormat="1" hidden="1" x14ac:dyDescent="0.2">
      <c r="A238" s="116"/>
      <c r="B238" s="251"/>
      <c r="C238" s="251"/>
      <c r="D238" s="71"/>
      <c r="E238" s="240">
        <f>F238+I238</f>
        <v>0</v>
      </c>
      <c r="F238" s="252"/>
      <c r="G238" s="119"/>
      <c r="H238" s="72"/>
      <c r="I238" s="252"/>
      <c r="J238" s="246">
        <f>SUM(K238+N238)</f>
        <v>0</v>
      </c>
      <c r="K238" s="119"/>
      <c r="L238" s="72"/>
      <c r="M238" s="72"/>
      <c r="N238" s="72"/>
      <c r="O238" s="72"/>
      <c r="P238" s="33">
        <f>SUM(E238+J238)</f>
        <v>0</v>
      </c>
    </row>
    <row r="239" spans="1:16" s="34" customFormat="1" x14ac:dyDescent="0.2">
      <c r="A239" s="116"/>
      <c r="B239" s="121">
        <v>250102</v>
      </c>
      <c r="C239" s="121" t="s">
        <v>362</v>
      </c>
      <c r="D239" s="166" t="s">
        <v>126</v>
      </c>
      <c r="E239" s="190">
        <f>F239+I239</f>
        <v>500000</v>
      </c>
      <c r="F239" s="253">
        <v>500000</v>
      </c>
      <c r="G239" s="119"/>
      <c r="H239" s="72"/>
      <c r="I239" s="254"/>
      <c r="J239" s="255">
        <f>SUM(K239+N239)</f>
        <v>0</v>
      </c>
      <c r="K239" s="119"/>
      <c r="L239" s="72"/>
      <c r="M239" s="72"/>
      <c r="N239" s="72"/>
      <c r="O239" s="72"/>
      <c r="P239" s="33">
        <f>SUM(E239+J239)</f>
        <v>500000</v>
      </c>
    </row>
    <row r="240" spans="1:16" ht="7.15" hidden="1" customHeight="1" x14ac:dyDescent="0.2">
      <c r="A240" s="35"/>
      <c r="B240" s="256" t="s">
        <v>127</v>
      </c>
      <c r="C240" s="256"/>
      <c r="D240" s="257" t="s">
        <v>128</v>
      </c>
      <c r="E240" s="258"/>
      <c r="F240" s="172"/>
      <c r="G240" s="172"/>
      <c r="H240" s="172"/>
      <c r="I240" s="172"/>
      <c r="J240" s="259">
        <f>SUM(K240+N240)</f>
        <v>0</v>
      </c>
      <c r="K240" s="172"/>
      <c r="L240" s="260"/>
      <c r="M240" s="172"/>
      <c r="N240" s="172"/>
      <c r="O240" s="172"/>
      <c r="P240" s="23">
        <f>SUM(E240+J240)</f>
        <v>0</v>
      </c>
    </row>
    <row r="241" spans="1:16" x14ac:dyDescent="0.2">
      <c r="A241" s="261"/>
      <c r="B241" s="262"/>
      <c r="C241" s="262"/>
      <c r="D241" s="263" t="s">
        <v>129</v>
      </c>
      <c r="E241" s="398">
        <f>F241+I241</f>
        <v>622069276.02999997</v>
      </c>
      <c r="F241" s="399">
        <f>SUM(F15+F42+F58+F69+F99+F172+F175+F185+F203+F209+F233+F236)</f>
        <v>622069276.02999997</v>
      </c>
      <c r="G241" s="400">
        <f t="shared" ref="G241:O241" si="29">SUM(G15+G42+G58+G69+G99+G172+G175+G185+G203+G209+G233+G236)</f>
        <v>223094419</v>
      </c>
      <c r="H241" s="400">
        <f t="shared" si="29"/>
        <v>51020319</v>
      </c>
      <c r="I241" s="110">
        <f t="shared" si="29"/>
        <v>0</v>
      </c>
      <c r="J241" s="110">
        <f t="shared" si="29"/>
        <v>120332129</v>
      </c>
      <c r="K241" s="110">
        <f t="shared" si="29"/>
        <v>21336645</v>
      </c>
      <c r="L241" s="110">
        <f t="shared" si="29"/>
        <v>2369510</v>
      </c>
      <c r="M241" s="110">
        <f t="shared" si="29"/>
        <v>1137096</v>
      </c>
      <c r="N241" s="110">
        <f t="shared" si="29"/>
        <v>98995484</v>
      </c>
      <c r="O241" s="110">
        <f t="shared" si="29"/>
        <v>98493884</v>
      </c>
      <c r="P241" s="401">
        <f>SUM(E241+J241)</f>
        <v>742401405.02999997</v>
      </c>
    </row>
    <row r="242" spans="1:16" ht="13.5" customHeight="1" x14ac:dyDescent="0.2"/>
    <row r="243" spans="1:16" x14ac:dyDescent="0.2">
      <c r="E243" s="264"/>
      <c r="F243" s="264"/>
      <c r="G243" s="264"/>
      <c r="H243" s="264"/>
      <c r="I243" s="264"/>
      <c r="J243" s="264"/>
      <c r="K243" s="264"/>
      <c r="L243" s="264"/>
      <c r="M243" s="264"/>
      <c r="N243" s="264"/>
      <c r="O243" s="264"/>
      <c r="P243" s="264"/>
    </row>
    <row r="244" spans="1:16" x14ac:dyDescent="0.2">
      <c r="E244" s="264"/>
      <c r="F244" s="264"/>
      <c r="G244" s="264"/>
      <c r="H244" s="264"/>
      <c r="I244" s="264"/>
      <c r="J244" s="264"/>
      <c r="K244" s="264"/>
      <c r="L244" s="264"/>
      <c r="M244" s="264"/>
      <c r="N244" s="264"/>
      <c r="O244" s="264"/>
      <c r="P244" s="264"/>
    </row>
    <row r="245" spans="1:16" ht="24.75" customHeight="1" x14ac:dyDescent="0.2">
      <c r="D245" s="265" t="s">
        <v>252</v>
      </c>
      <c r="E245" s="265"/>
      <c r="F245" s="265"/>
      <c r="G245" s="265"/>
      <c r="H245" s="265"/>
      <c r="I245" s="265"/>
      <c r="J245" s="265"/>
      <c r="N245" s="265" t="s">
        <v>130</v>
      </c>
    </row>
    <row r="246" spans="1:16" ht="26.25" customHeight="1" x14ac:dyDescent="0.2">
      <c r="D246" s="266" t="s">
        <v>17</v>
      </c>
      <c r="N246" t="s">
        <v>131</v>
      </c>
    </row>
  </sheetData>
  <sheetProtection selectLockedCells="1" selectUnlockedCells="1"/>
  <mergeCells count="26">
    <mergeCell ref="P9:P13"/>
    <mergeCell ref="L10:M11"/>
    <mergeCell ref="N10:N13"/>
    <mergeCell ref="O10:O11"/>
    <mergeCell ref="O12:O13"/>
    <mergeCell ref="G10:H11"/>
    <mergeCell ref="I10:I13"/>
    <mergeCell ref="G12:G13"/>
    <mergeCell ref="H12:H13"/>
    <mergeCell ref="A9:A13"/>
    <mergeCell ref="B9:B13"/>
    <mergeCell ref="C9:C13"/>
    <mergeCell ref="D9:D13"/>
    <mergeCell ref="L12:L13"/>
    <mergeCell ref="M12:M13"/>
    <mergeCell ref="J9:O9"/>
    <mergeCell ref="E10:E13"/>
    <mergeCell ref="F10:F13"/>
    <mergeCell ref="N1:P1"/>
    <mergeCell ref="N2:P2"/>
    <mergeCell ref="N3:P3"/>
    <mergeCell ref="C5:P5"/>
    <mergeCell ref="J10:J13"/>
    <mergeCell ref="K10:K13"/>
    <mergeCell ref="C6:P6"/>
    <mergeCell ref="E9:I9"/>
  </mergeCells>
  <phoneticPr fontId="36" type="noConversion"/>
  <hyperlinks>
    <hyperlink ref="D19" location="!tn2" display="Програми і заходи цетрів соціальних служб для сім&quot;ї, дітей та молоді"/>
    <hyperlink ref="C36" location="!tnref1" display="0511"/>
    <hyperlink ref="C38" location="!tnref2" display="0133"/>
    <hyperlink ref="D62" location="!tn2" display="Програми і заходи цетрів соціальних служб для сім&quot;ї, дітей та молоді"/>
  </hyperlinks>
  <pageMargins left="0.39374999999999999" right="0.19652777777777777" top="0.19652777777777777" bottom="0.19652777777777777" header="0.51180555555555551" footer="0.51180555555555551"/>
  <pageSetup paperSize="9" scale="48" firstPageNumber="0" fitToHeight="5"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3"/>
  <sheetViews>
    <sheetView tabSelected="1" view="pageBreakPreview" topLeftCell="A217" zoomScaleSheetLayoutView="100" workbookViewId="0">
      <selection activeCell="E119" sqref="E119"/>
    </sheetView>
  </sheetViews>
  <sheetFormatPr defaultRowHeight="12.75" x14ac:dyDescent="0.2"/>
  <cols>
    <col min="1" max="1" width="11.28515625" style="2" customWidth="1"/>
    <col min="2" max="2" width="11.28515625" style="1" customWidth="1"/>
    <col min="3" max="3" width="10.28515625" style="2" customWidth="1"/>
    <col min="4" max="4" width="65.140625" customWidth="1"/>
    <col min="5" max="5" width="14.5703125" customWidth="1"/>
    <col min="6" max="6" width="13.7109375" customWidth="1"/>
    <col min="7" max="7" width="10" customWidth="1"/>
    <col min="10" max="10" width="10.7109375" customWidth="1"/>
    <col min="11" max="11" width="10.140625" customWidth="1"/>
    <col min="16" max="16" width="12.85546875" customWidth="1"/>
  </cols>
  <sheetData>
    <row r="1" spans="1:16" x14ac:dyDescent="0.2">
      <c r="N1" s="267" t="s">
        <v>132</v>
      </c>
      <c r="O1" s="267"/>
      <c r="P1" s="267"/>
    </row>
    <row r="2" spans="1:16" ht="33.75" customHeight="1" x14ac:dyDescent="0.2">
      <c r="C2" s="4"/>
      <c r="N2" s="268" t="s">
        <v>287</v>
      </c>
      <c r="O2" s="268"/>
      <c r="P2" s="268"/>
    </row>
    <row r="3" spans="1:16" ht="12.75" customHeight="1" x14ac:dyDescent="0.2">
      <c r="C3" s="6"/>
      <c r="N3" s="267" t="s">
        <v>288</v>
      </c>
      <c r="O3" s="267"/>
      <c r="P3" s="267"/>
    </row>
    <row r="4" spans="1:16" x14ac:dyDescent="0.2">
      <c r="C4" s="6"/>
      <c r="N4" s="7" t="s">
        <v>133</v>
      </c>
    </row>
    <row r="5" spans="1:16" ht="17.25" x14ac:dyDescent="0.25">
      <c r="C5" s="408" t="s">
        <v>290</v>
      </c>
      <c r="D5" s="408"/>
      <c r="E5" s="408"/>
      <c r="F5" s="408"/>
      <c r="G5" s="408"/>
      <c r="H5" s="408"/>
      <c r="I5" s="408"/>
      <c r="J5" s="408"/>
      <c r="K5" s="408"/>
      <c r="L5" s="408"/>
      <c r="M5" s="408"/>
      <c r="N5" s="408"/>
      <c r="O5" s="408"/>
      <c r="P5" s="408"/>
    </row>
    <row r="6" spans="1:16" ht="17.25" x14ac:dyDescent="0.25">
      <c r="C6" s="408"/>
      <c r="D6" s="408"/>
      <c r="E6" s="408"/>
      <c r="F6" s="408"/>
      <c r="G6" s="408"/>
      <c r="H6" s="408"/>
      <c r="I6" s="408"/>
      <c r="J6" s="408"/>
      <c r="K6" s="408"/>
      <c r="L6" s="408"/>
      <c r="M6" s="408"/>
      <c r="N6" s="408"/>
      <c r="O6" s="408"/>
      <c r="P6" s="408"/>
    </row>
    <row r="8" spans="1:16" x14ac:dyDescent="0.2">
      <c r="C8" s="8"/>
      <c r="P8" s="9" t="s">
        <v>291</v>
      </c>
    </row>
    <row r="9" spans="1:16" ht="15.75" customHeight="1" x14ac:dyDescent="0.25">
      <c r="A9" s="417" t="s">
        <v>134</v>
      </c>
      <c r="B9" s="418" t="s">
        <v>135</v>
      </c>
      <c r="C9" s="419" t="s">
        <v>294</v>
      </c>
      <c r="D9" s="420" t="s">
        <v>136</v>
      </c>
      <c r="E9" s="421" t="s">
        <v>295</v>
      </c>
      <c r="F9" s="421"/>
      <c r="G9" s="421"/>
      <c r="H9" s="421"/>
      <c r="I9" s="421"/>
      <c r="J9" s="421" t="s">
        <v>296</v>
      </c>
      <c r="K9" s="421"/>
      <c r="L9" s="421"/>
      <c r="M9" s="421"/>
      <c r="N9" s="421"/>
      <c r="O9" s="421"/>
      <c r="P9" s="422" t="s">
        <v>297</v>
      </c>
    </row>
    <row r="10" spans="1:16" ht="12.75" customHeight="1" x14ac:dyDescent="0.2">
      <c r="A10" s="417"/>
      <c r="B10" s="418"/>
      <c r="C10" s="419"/>
      <c r="D10" s="420"/>
      <c r="E10" s="423" t="s">
        <v>298</v>
      </c>
      <c r="F10" s="424" t="s">
        <v>299</v>
      </c>
      <c r="G10" s="423" t="s">
        <v>300</v>
      </c>
      <c r="H10" s="423"/>
      <c r="I10" s="423" t="s">
        <v>301</v>
      </c>
      <c r="J10" s="425" t="s">
        <v>302</v>
      </c>
      <c r="K10" s="423" t="s">
        <v>299</v>
      </c>
      <c r="L10" s="423" t="s">
        <v>300</v>
      </c>
      <c r="M10" s="423"/>
      <c r="N10" s="423" t="s">
        <v>301</v>
      </c>
      <c r="O10" s="269" t="s">
        <v>300</v>
      </c>
      <c r="P10" s="422"/>
    </row>
    <row r="11" spans="1:16" ht="13.5" customHeight="1" x14ac:dyDescent="0.2">
      <c r="A11" s="417"/>
      <c r="B11" s="418"/>
      <c r="C11" s="419"/>
      <c r="D11" s="420"/>
      <c r="E11" s="423"/>
      <c r="F11" s="424"/>
      <c r="G11" s="423" t="s">
        <v>303</v>
      </c>
      <c r="H11" s="423" t="s">
        <v>304</v>
      </c>
      <c r="I11" s="423"/>
      <c r="J11" s="425"/>
      <c r="K11" s="423"/>
      <c r="L11" s="423" t="s">
        <v>303</v>
      </c>
      <c r="M11" s="423" t="s">
        <v>304</v>
      </c>
      <c r="N11" s="423"/>
      <c r="O11" s="425" t="s">
        <v>305</v>
      </c>
      <c r="P11" s="422"/>
    </row>
    <row r="12" spans="1:16" ht="54.75" customHeight="1" x14ac:dyDescent="0.2">
      <c r="A12" s="417"/>
      <c r="B12" s="418"/>
      <c r="C12" s="419"/>
      <c r="D12" s="420"/>
      <c r="E12" s="423"/>
      <c r="F12" s="424"/>
      <c r="G12" s="423"/>
      <c r="H12" s="423"/>
      <c r="I12" s="423"/>
      <c r="J12" s="425"/>
      <c r="K12" s="423"/>
      <c r="L12" s="423"/>
      <c r="M12" s="423"/>
      <c r="N12" s="423"/>
      <c r="O12" s="425"/>
      <c r="P12" s="422"/>
    </row>
    <row r="13" spans="1:16" s="275" customFormat="1" x14ac:dyDescent="0.2">
      <c r="A13" s="270">
        <v>1</v>
      </c>
      <c r="B13" s="271" t="s">
        <v>137</v>
      </c>
      <c r="C13" s="272">
        <v>3</v>
      </c>
      <c r="D13" s="273">
        <v>4</v>
      </c>
      <c r="E13" s="273">
        <v>5</v>
      </c>
      <c r="F13" s="273">
        <v>6</v>
      </c>
      <c r="G13" s="273">
        <v>7</v>
      </c>
      <c r="H13" s="273">
        <v>8</v>
      </c>
      <c r="I13" s="273">
        <v>9</v>
      </c>
      <c r="J13" s="273">
        <v>10</v>
      </c>
      <c r="K13" s="273">
        <v>11</v>
      </c>
      <c r="L13" s="273">
        <v>12</v>
      </c>
      <c r="M13" s="273">
        <v>13</v>
      </c>
      <c r="N13" s="273">
        <v>13</v>
      </c>
      <c r="O13" s="273">
        <v>14</v>
      </c>
      <c r="P13" s="274" t="s">
        <v>138</v>
      </c>
    </row>
    <row r="14" spans="1:16" x14ac:dyDescent="0.2">
      <c r="A14" s="276" t="s">
        <v>139</v>
      </c>
      <c r="B14" s="277"/>
      <c r="C14" s="278"/>
      <c r="D14" s="279" t="s">
        <v>308</v>
      </c>
      <c r="E14" s="39">
        <f>дод3!E15</f>
        <v>14599950</v>
      </c>
      <c r="F14" s="39">
        <f>дод3!F15</f>
        <v>14599950</v>
      </c>
      <c r="G14" s="39">
        <f>дод3!G15</f>
        <v>6727115</v>
      </c>
      <c r="H14" s="39">
        <f>дод3!H15</f>
        <v>543725</v>
      </c>
      <c r="I14" s="39">
        <f>дод3!I15</f>
        <v>0</v>
      </c>
      <c r="J14" s="39">
        <f>дод3!J15</f>
        <v>1989506</v>
      </c>
      <c r="K14" s="39">
        <f>дод3!K15</f>
        <v>718380</v>
      </c>
      <c r="L14" s="39">
        <f>дод3!L15</f>
        <v>0</v>
      </c>
      <c r="M14" s="39">
        <f>дод3!M15</f>
        <v>0</v>
      </c>
      <c r="N14" s="39">
        <f>дод3!N15</f>
        <v>1271126</v>
      </c>
      <c r="O14" s="39">
        <f>дод3!O15</f>
        <v>1006922</v>
      </c>
      <c r="P14" s="39">
        <f>дод3!P15</f>
        <v>16589456</v>
      </c>
    </row>
    <row r="15" spans="1:16" x14ac:dyDescent="0.2">
      <c r="A15" s="280" t="s">
        <v>140</v>
      </c>
      <c r="B15" s="281"/>
      <c r="C15" s="278"/>
      <c r="D15" s="282" t="s">
        <v>308</v>
      </c>
      <c r="E15" s="39">
        <f t="shared" ref="E15:P15" si="0">E14</f>
        <v>14599950</v>
      </c>
      <c r="F15" s="39">
        <f t="shared" si="0"/>
        <v>14599950</v>
      </c>
      <c r="G15" s="39">
        <f t="shared" si="0"/>
        <v>6727115</v>
      </c>
      <c r="H15" s="39">
        <f t="shared" si="0"/>
        <v>543725</v>
      </c>
      <c r="I15" s="39">
        <f t="shared" si="0"/>
        <v>0</v>
      </c>
      <c r="J15" s="39">
        <f t="shared" si="0"/>
        <v>1989506</v>
      </c>
      <c r="K15" s="39">
        <f t="shared" si="0"/>
        <v>718380</v>
      </c>
      <c r="L15" s="39">
        <f t="shared" si="0"/>
        <v>0</v>
      </c>
      <c r="M15" s="39">
        <f t="shared" si="0"/>
        <v>0</v>
      </c>
      <c r="N15" s="39">
        <f t="shared" si="0"/>
        <v>1271126</v>
      </c>
      <c r="O15" s="39">
        <f t="shared" si="0"/>
        <v>1006922</v>
      </c>
      <c r="P15" s="39">
        <f t="shared" si="0"/>
        <v>16589456</v>
      </c>
    </row>
    <row r="16" spans="1:16" s="34" customFormat="1" x14ac:dyDescent="0.2">
      <c r="A16" s="280" t="s">
        <v>141</v>
      </c>
      <c r="B16" s="283" t="s">
        <v>309</v>
      </c>
      <c r="C16" s="283" t="s">
        <v>310</v>
      </c>
      <c r="D16" s="284" t="s">
        <v>142</v>
      </c>
      <c r="E16" s="124">
        <f>дод3!E16</f>
        <v>9058200</v>
      </c>
      <c r="F16" s="124">
        <f>дод3!F16</f>
        <v>9058200</v>
      </c>
      <c r="G16" s="124">
        <f>дод3!G16</f>
        <v>5657600</v>
      </c>
      <c r="H16" s="124">
        <f>дод3!H16</f>
        <v>530000</v>
      </c>
      <c r="I16" s="124">
        <f>дод3!I16</f>
        <v>0</v>
      </c>
      <c r="J16" s="124">
        <f>дод3!J16</f>
        <v>246700</v>
      </c>
      <c r="K16" s="124">
        <f>дод3!K16</f>
        <v>0</v>
      </c>
      <c r="L16" s="124">
        <f>дод3!L16</f>
        <v>0</v>
      </c>
      <c r="M16" s="124">
        <f>дод3!M16</f>
        <v>0</v>
      </c>
      <c r="N16" s="124">
        <f>дод3!N16</f>
        <v>246700</v>
      </c>
      <c r="O16" s="124">
        <f>дод3!O16</f>
        <v>246700</v>
      </c>
      <c r="P16" s="100">
        <f>дод3!P16</f>
        <v>9304900</v>
      </c>
    </row>
    <row r="17" spans="1:17" x14ac:dyDescent="0.2">
      <c r="A17" s="285" t="s">
        <v>143</v>
      </c>
      <c r="B17" s="54" t="s">
        <v>312</v>
      </c>
      <c r="C17" s="54" t="s">
        <v>313</v>
      </c>
      <c r="D17" s="286" t="s">
        <v>314</v>
      </c>
      <c r="E17" s="40">
        <f>дод3!E17</f>
        <v>750000</v>
      </c>
      <c r="F17" s="40">
        <f>дод3!F17</f>
        <v>750000</v>
      </c>
      <c r="G17" s="40">
        <f>дод3!G17</f>
        <v>0</v>
      </c>
      <c r="H17" s="40">
        <f>дод3!H17</f>
        <v>0</v>
      </c>
      <c r="I17" s="40">
        <f>дод3!I17</f>
        <v>0</v>
      </c>
      <c r="J17" s="40">
        <f>дод3!J17</f>
        <v>0</v>
      </c>
      <c r="K17" s="40">
        <f>дод3!K17</f>
        <v>0</v>
      </c>
      <c r="L17" s="40">
        <f>дод3!L17</f>
        <v>0</v>
      </c>
      <c r="M17" s="40">
        <f>дод3!M17</f>
        <v>0</v>
      </c>
      <c r="N17" s="40">
        <f>дод3!N17</f>
        <v>0</v>
      </c>
      <c r="O17" s="40">
        <f>дод3!O17</f>
        <v>0</v>
      </c>
      <c r="P17" s="39">
        <f>дод3!P17</f>
        <v>750000</v>
      </c>
    </row>
    <row r="18" spans="1:17" ht="12.75" hidden="1" customHeight="1" x14ac:dyDescent="0.2">
      <c r="A18" s="280"/>
      <c r="B18" s="287"/>
      <c r="C18" s="287"/>
      <c r="D18" s="288"/>
      <c r="E18" s="47"/>
      <c r="F18" s="47"/>
      <c r="G18" s="47"/>
      <c r="H18" s="47"/>
      <c r="I18" s="47"/>
      <c r="J18" s="47"/>
      <c r="K18" s="47"/>
      <c r="L18" s="47"/>
      <c r="M18" s="47"/>
      <c r="N18" s="47"/>
      <c r="O18" s="47"/>
      <c r="P18" s="46"/>
    </row>
    <row r="19" spans="1:17" ht="12.75" hidden="1" customHeight="1" x14ac:dyDescent="0.2">
      <c r="A19" s="280"/>
      <c r="B19" s="54"/>
      <c r="C19" s="54"/>
      <c r="D19" s="289"/>
      <c r="E19" s="47"/>
      <c r="F19" s="47"/>
      <c r="G19" s="47"/>
      <c r="H19" s="47"/>
      <c r="I19" s="47"/>
      <c r="J19" s="47"/>
      <c r="K19" s="47"/>
      <c r="L19" s="47"/>
      <c r="M19" s="47"/>
      <c r="N19" s="47"/>
      <c r="O19" s="47"/>
      <c r="P19" s="46"/>
    </row>
    <row r="20" spans="1:17" ht="21.75" customHeight="1" x14ac:dyDescent="0.2">
      <c r="A20" s="280" t="s">
        <v>144</v>
      </c>
      <c r="B20" s="54" t="s">
        <v>319</v>
      </c>
      <c r="C20" s="54" t="s">
        <v>320</v>
      </c>
      <c r="D20" s="290" t="s">
        <v>145</v>
      </c>
      <c r="E20" s="40">
        <f>дод3!E20</f>
        <v>240000</v>
      </c>
      <c r="F20" s="40">
        <f>дод3!F20</f>
        <v>240000</v>
      </c>
      <c r="G20" s="40">
        <f>дод3!G20</f>
        <v>0</v>
      </c>
      <c r="H20" s="40">
        <f>дод3!H20</f>
        <v>0</v>
      </c>
      <c r="I20" s="40">
        <f>дод3!I20</f>
        <v>0</v>
      </c>
      <c r="J20" s="40">
        <f>дод3!J20</f>
        <v>0</v>
      </c>
      <c r="K20" s="40">
        <f>дод3!K20</f>
        <v>0</v>
      </c>
      <c r="L20" s="40">
        <f>дод3!L20</f>
        <v>0</v>
      </c>
      <c r="M20" s="40">
        <f>дод3!M20</f>
        <v>0</v>
      </c>
      <c r="N20" s="40">
        <f>дод3!N20</f>
        <v>0</v>
      </c>
      <c r="O20" s="40">
        <f>дод3!O20</f>
        <v>0</v>
      </c>
      <c r="P20" s="39">
        <f>дод3!P20</f>
        <v>240000</v>
      </c>
      <c r="Q20" s="50"/>
    </row>
    <row r="21" spans="1:17" ht="0.75" hidden="1" customHeight="1" x14ac:dyDescent="0.2">
      <c r="A21" s="280" t="s">
        <v>146</v>
      </c>
      <c r="B21" s="54" t="s">
        <v>322</v>
      </c>
      <c r="C21" s="54" t="s">
        <v>323</v>
      </c>
      <c r="D21" s="291" t="s">
        <v>147</v>
      </c>
      <c r="E21" s="40">
        <f>дод3!E21</f>
        <v>0</v>
      </c>
      <c r="F21" s="40">
        <f>дод3!F21</f>
        <v>0</v>
      </c>
      <c r="G21" s="40">
        <f>дод3!G21</f>
        <v>0</v>
      </c>
      <c r="H21" s="40">
        <f>дод3!H21</f>
        <v>0</v>
      </c>
      <c r="I21" s="40">
        <f>дод3!I21</f>
        <v>0</v>
      </c>
      <c r="J21" s="40">
        <f>дод3!J21</f>
        <v>0</v>
      </c>
      <c r="K21" s="40">
        <f>дод3!K21</f>
        <v>0</v>
      </c>
      <c r="L21" s="40">
        <f>дод3!L21</f>
        <v>0</v>
      </c>
      <c r="M21" s="40">
        <f>дод3!M21</f>
        <v>0</v>
      </c>
      <c r="N21" s="40">
        <f>дод3!N21</f>
        <v>0</v>
      </c>
      <c r="O21" s="40">
        <f>дод3!O21</f>
        <v>0</v>
      </c>
      <c r="P21" s="39">
        <f>дод3!P21</f>
        <v>0</v>
      </c>
    </row>
    <row r="22" spans="1:17" ht="0.75" hidden="1" customHeight="1" x14ac:dyDescent="0.2">
      <c r="A22" s="280"/>
      <c r="B22" s="54"/>
      <c r="C22" s="54"/>
      <c r="D22" s="291"/>
      <c r="E22" s="40"/>
      <c r="F22" s="40"/>
      <c r="G22" s="40"/>
      <c r="H22" s="40"/>
      <c r="I22" s="40"/>
      <c r="J22" s="40"/>
      <c r="K22" s="40"/>
      <c r="L22" s="40"/>
      <c r="M22" s="40"/>
      <c r="N22" s="40"/>
      <c r="O22" s="40"/>
      <c r="P22" s="39"/>
    </row>
    <row r="23" spans="1:17" ht="14.25" customHeight="1" x14ac:dyDescent="0.2">
      <c r="A23" s="280" t="s">
        <v>148</v>
      </c>
      <c r="B23" s="54"/>
      <c r="C23" s="54"/>
      <c r="D23" s="291" t="s">
        <v>149</v>
      </c>
      <c r="E23" s="40">
        <f>SUM(E24:E25)</f>
        <v>189000</v>
      </c>
      <c r="F23" s="40">
        <f>SUM(F24:F25)</f>
        <v>189000</v>
      </c>
      <c r="G23" s="40">
        <f t="shared" ref="G23:O23" si="1">G25</f>
        <v>0</v>
      </c>
      <c r="H23" s="40">
        <f t="shared" si="1"/>
        <v>0</v>
      </c>
      <c r="I23" s="40">
        <f t="shared" si="1"/>
        <v>0</v>
      </c>
      <c r="J23" s="40">
        <f t="shared" si="1"/>
        <v>0</v>
      </c>
      <c r="K23" s="40">
        <f t="shared" si="1"/>
        <v>0</v>
      </c>
      <c r="L23" s="40">
        <f t="shared" si="1"/>
        <v>0</v>
      </c>
      <c r="M23" s="40">
        <f t="shared" si="1"/>
        <v>0</v>
      </c>
      <c r="N23" s="40">
        <f t="shared" si="1"/>
        <v>0</v>
      </c>
      <c r="O23" s="40">
        <f t="shared" si="1"/>
        <v>0</v>
      </c>
      <c r="P23" s="39">
        <f>SUM(P24:P25)</f>
        <v>189000</v>
      </c>
    </row>
    <row r="24" spans="1:17" ht="14.25" customHeight="1" x14ac:dyDescent="0.2">
      <c r="A24" s="280" t="s">
        <v>150</v>
      </c>
      <c r="B24" s="54" t="s">
        <v>325</v>
      </c>
      <c r="C24" s="54" t="s">
        <v>326</v>
      </c>
      <c r="D24" s="291" t="s">
        <v>151</v>
      </c>
      <c r="E24" s="40">
        <f>дод3!E22</f>
        <v>119000</v>
      </c>
      <c r="F24" s="40">
        <f>дод3!F22</f>
        <v>119000</v>
      </c>
      <c r="G24" s="40"/>
      <c r="H24" s="40"/>
      <c r="I24" s="40"/>
      <c r="J24" s="40"/>
      <c r="K24" s="40"/>
      <c r="L24" s="40"/>
      <c r="M24" s="40"/>
      <c r="N24" s="40"/>
      <c r="O24" s="40"/>
      <c r="P24" s="39">
        <f>дод3!P22</f>
        <v>119000</v>
      </c>
    </row>
    <row r="25" spans="1:17" ht="12" customHeight="1" x14ac:dyDescent="0.2">
      <c r="A25" s="280" t="s">
        <v>152</v>
      </c>
      <c r="B25" s="54" t="s">
        <v>153</v>
      </c>
      <c r="C25" s="54" t="s">
        <v>326</v>
      </c>
      <c r="D25" s="292" t="s">
        <v>154</v>
      </c>
      <c r="E25" s="40">
        <f>дод3!E23</f>
        <v>70000</v>
      </c>
      <c r="F25" s="40">
        <f>дод3!F23</f>
        <v>70000</v>
      </c>
      <c r="G25" s="40">
        <f>дод3!G23</f>
        <v>0</v>
      </c>
      <c r="H25" s="40">
        <f>дод3!H23</f>
        <v>0</v>
      </c>
      <c r="I25" s="40">
        <f>дод3!I23</f>
        <v>0</v>
      </c>
      <c r="J25" s="40">
        <f>дод3!J23</f>
        <v>0</v>
      </c>
      <c r="K25" s="40">
        <f>дод3!K23</f>
        <v>0</v>
      </c>
      <c r="L25" s="40">
        <f>дод3!L23</f>
        <v>0</v>
      </c>
      <c r="M25" s="40">
        <f>дод3!M23</f>
        <v>0</v>
      </c>
      <c r="N25" s="40">
        <f>дод3!N23</f>
        <v>0</v>
      </c>
      <c r="O25" s="40">
        <f>дод3!O23</f>
        <v>0</v>
      </c>
      <c r="P25" s="39">
        <f>дод3!P23</f>
        <v>70000</v>
      </c>
    </row>
    <row r="26" spans="1:17" ht="12.75" hidden="1" customHeight="1" x14ac:dyDescent="0.2">
      <c r="A26" s="280" t="s">
        <v>155</v>
      </c>
      <c r="B26" s="54" t="s">
        <v>109</v>
      </c>
      <c r="C26" s="54" t="s">
        <v>109</v>
      </c>
      <c r="D26" s="290" t="s">
        <v>91</v>
      </c>
      <c r="E26" s="40"/>
      <c r="F26" s="40"/>
      <c r="G26" s="40"/>
      <c r="H26" s="40"/>
      <c r="I26" s="40"/>
      <c r="J26" s="40"/>
      <c r="K26" s="40"/>
      <c r="L26" s="40"/>
      <c r="M26" s="40"/>
      <c r="N26" s="40"/>
      <c r="O26" s="40"/>
      <c r="P26" s="39"/>
    </row>
    <row r="27" spans="1:17" ht="12.75" customHeight="1" x14ac:dyDescent="0.2">
      <c r="A27" s="280" t="s">
        <v>156</v>
      </c>
      <c r="B27" s="54" t="s">
        <v>329</v>
      </c>
      <c r="C27" s="54" t="s">
        <v>330</v>
      </c>
      <c r="D27" s="289" t="s">
        <v>331</v>
      </c>
      <c r="E27" s="40">
        <f>дод3!E24</f>
        <v>0</v>
      </c>
      <c r="F27" s="40">
        <f>дод3!F24</f>
        <v>0</v>
      </c>
      <c r="G27" s="40">
        <f>дод3!G24</f>
        <v>0</v>
      </c>
      <c r="H27" s="40">
        <f>дод3!H24</f>
        <v>0</v>
      </c>
      <c r="I27" s="40">
        <f>дод3!I24</f>
        <v>0</v>
      </c>
      <c r="J27" s="40">
        <f>дод3!J24</f>
        <v>240822</v>
      </c>
      <c r="K27" s="40">
        <f>дод3!K24</f>
        <v>0</v>
      </c>
      <c r="L27" s="40">
        <f>дод3!L24</f>
        <v>0</v>
      </c>
      <c r="M27" s="40">
        <f>дод3!M24</f>
        <v>0</v>
      </c>
      <c r="N27" s="40">
        <f>дод3!N24</f>
        <v>240822</v>
      </c>
      <c r="O27" s="40">
        <f>дод3!O24</f>
        <v>240822</v>
      </c>
      <c r="P27" s="39">
        <f>дод3!P24</f>
        <v>240822</v>
      </c>
    </row>
    <row r="28" spans="1:17" ht="11.25" customHeight="1" x14ac:dyDescent="0.2">
      <c r="A28" s="280" t="s">
        <v>157</v>
      </c>
      <c r="B28" s="287" t="s">
        <v>332</v>
      </c>
      <c r="C28" s="287" t="s">
        <v>333</v>
      </c>
      <c r="D28" s="293" t="s">
        <v>158</v>
      </c>
      <c r="E28" s="40">
        <f>дод3!E25</f>
        <v>10000</v>
      </c>
      <c r="F28" s="40">
        <f>дод3!F25</f>
        <v>10000</v>
      </c>
      <c r="G28" s="40">
        <f>дод3!G25</f>
        <v>0</v>
      </c>
      <c r="H28" s="40">
        <f>дод3!H25</f>
        <v>0</v>
      </c>
      <c r="I28" s="40">
        <f>дод3!I25</f>
        <v>0</v>
      </c>
      <c r="J28" s="40">
        <f>дод3!J25</f>
        <v>0</v>
      </c>
      <c r="K28" s="40">
        <f>дод3!K25</f>
        <v>0</v>
      </c>
      <c r="L28" s="40">
        <f>дод3!L25</f>
        <v>0</v>
      </c>
      <c r="M28" s="40">
        <f>дод3!M25</f>
        <v>0</v>
      </c>
      <c r="N28" s="40">
        <f>дод3!N25</f>
        <v>0</v>
      </c>
      <c r="O28" s="40">
        <f>дод3!O25</f>
        <v>0</v>
      </c>
      <c r="P28" s="39">
        <f>дод3!P25</f>
        <v>10000</v>
      </c>
    </row>
    <row r="29" spans="1:17" hidden="1" x14ac:dyDescent="0.2">
      <c r="A29" s="280" t="s">
        <v>159</v>
      </c>
      <c r="B29" s="287" t="s">
        <v>337</v>
      </c>
      <c r="C29" s="287" t="s">
        <v>337</v>
      </c>
      <c r="D29" s="289" t="s">
        <v>160</v>
      </c>
      <c r="E29" s="40">
        <f>дод3!E26</f>
        <v>0</v>
      </c>
      <c r="F29" s="40">
        <f>дод3!F26</f>
        <v>0</v>
      </c>
      <c r="G29" s="40">
        <f>дод3!G26</f>
        <v>0</v>
      </c>
      <c r="H29" s="40">
        <f>дод3!H26</f>
        <v>0</v>
      </c>
      <c r="I29" s="40">
        <f>дод3!I26</f>
        <v>0</v>
      </c>
      <c r="J29" s="40">
        <f>дод3!J26</f>
        <v>0</v>
      </c>
      <c r="K29" s="40">
        <f>дод3!K26</f>
        <v>0</v>
      </c>
      <c r="L29" s="40">
        <f>дод3!L26</f>
        <v>0</v>
      </c>
      <c r="M29" s="40">
        <f>дод3!M26</f>
        <v>0</v>
      </c>
      <c r="N29" s="40">
        <f>дод3!N26</f>
        <v>0</v>
      </c>
      <c r="O29" s="40">
        <f>дод3!O26</f>
        <v>0</v>
      </c>
      <c r="P29" s="39">
        <f>дод3!P26</f>
        <v>0</v>
      </c>
    </row>
    <row r="30" spans="1:17" hidden="1" x14ac:dyDescent="0.2">
      <c r="A30" s="280" t="s">
        <v>161</v>
      </c>
      <c r="B30" s="294" t="s">
        <v>339</v>
      </c>
      <c r="C30" s="294" t="s">
        <v>340</v>
      </c>
      <c r="D30" s="295" t="s">
        <v>162</v>
      </c>
      <c r="E30" s="40">
        <f>дод3!E27</f>
        <v>0</v>
      </c>
      <c r="F30" s="40">
        <f>дод3!F27</f>
        <v>0</v>
      </c>
      <c r="G30" s="40">
        <f>дод3!G27</f>
        <v>0</v>
      </c>
      <c r="H30" s="40">
        <f>дод3!H27</f>
        <v>0</v>
      </c>
      <c r="I30" s="40">
        <f>дод3!I27</f>
        <v>0</v>
      </c>
      <c r="J30" s="40">
        <f>дод3!J27</f>
        <v>0</v>
      </c>
      <c r="K30" s="40">
        <f>дод3!K27</f>
        <v>0</v>
      </c>
      <c r="L30" s="40">
        <f>дод3!L27</f>
        <v>0</v>
      </c>
      <c r="M30" s="40">
        <f>дод3!M27</f>
        <v>0</v>
      </c>
      <c r="N30" s="40">
        <f>дод3!N27</f>
        <v>0</v>
      </c>
      <c r="O30" s="40">
        <f>дод3!O27</f>
        <v>0</v>
      </c>
      <c r="P30" s="39">
        <f>дод3!P27</f>
        <v>0</v>
      </c>
    </row>
    <row r="31" spans="1:17" ht="22.5" hidden="1" x14ac:dyDescent="0.2">
      <c r="A31" s="280"/>
      <c r="B31" s="294"/>
      <c r="C31" s="294"/>
      <c r="D31" s="69" t="s">
        <v>342</v>
      </c>
      <c r="E31" s="40">
        <f>дод3!E28</f>
        <v>0</v>
      </c>
      <c r="F31" s="40">
        <f>дод3!F28</f>
        <v>0</v>
      </c>
      <c r="G31" s="40">
        <f>дод3!G28</f>
        <v>0</v>
      </c>
      <c r="H31" s="40">
        <f>дод3!H28</f>
        <v>0</v>
      </c>
      <c r="I31" s="40">
        <f>дод3!I28</f>
        <v>0</v>
      </c>
      <c r="J31" s="40">
        <f>дод3!J28</f>
        <v>200000</v>
      </c>
      <c r="K31" s="40">
        <f>дод3!K28</f>
        <v>0</v>
      </c>
      <c r="L31" s="40">
        <f>дод3!L28</f>
        <v>0</v>
      </c>
      <c r="M31" s="40">
        <f>дод3!M28</f>
        <v>0</v>
      </c>
      <c r="N31" s="40">
        <f>дод3!N28</f>
        <v>200000</v>
      </c>
      <c r="O31" s="40">
        <f>дод3!O28</f>
        <v>200000</v>
      </c>
      <c r="P31" s="39">
        <f>дод3!P28</f>
        <v>200000</v>
      </c>
    </row>
    <row r="32" spans="1:17" x14ac:dyDescent="0.2">
      <c r="A32" s="280" t="s">
        <v>163</v>
      </c>
      <c r="B32" s="294" t="s">
        <v>348</v>
      </c>
      <c r="C32" s="294" t="s">
        <v>349</v>
      </c>
      <c r="D32" s="71" t="s">
        <v>350</v>
      </c>
      <c r="E32" s="40">
        <f>дод3!E32</f>
        <v>122000</v>
      </c>
      <c r="F32" s="40">
        <f>дод3!F32</f>
        <v>122000</v>
      </c>
      <c r="G32" s="40">
        <f>дод3!G32</f>
        <v>0</v>
      </c>
      <c r="H32" s="40">
        <f>дод3!H32</f>
        <v>0</v>
      </c>
      <c r="I32" s="40">
        <f>дод3!I32</f>
        <v>0</v>
      </c>
      <c r="J32" s="40">
        <f>дод3!J32</f>
        <v>0</v>
      </c>
      <c r="K32" s="40">
        <f>дод3!K32</f>
        <v>0</v>
      </c>
      <c r="L32" s="40">
        <f>дод3!L32</f>
        <v>0</v>
      </c>
      <c r="M32" s="40">
        <f>дод3!M32</f>
        <v>0</v>
      </c>
      <c r="N32" s="40">
        <f>дод3!N32</f>
        <v>0</v>
      </c>
      <c r="O32" s="40">
        <f>дод3!O32</f>
        <v>0</v>
      </c>
      <c r="P32" s="39">
        <f>дод3!P32</f>
        <v>122000</v>
      </c>
    </row>
    <row r="33" spans="1:16" x14ac:dyDescent="0.2">
      <c r="A33" s="280" t="s">
        <v>164</v>
      </c>
      <c r="B33" s="294" t="s">
        <v>351</v>
      </c>
      <c r="C33" s="294" t="s">
        <v>352</v>
      </c>
      <c r="D33" s="71" t="s">
        <v>353</v>
      </c>
      <c r="E33" s="40">
        <f>дод3!E33</f>
        <v>53000</v>
      </c>
      <c r="F33" s="40">
        <f>дод3!F33</f>
        <v>53000</v>
      </c>
      <c r="G33" s="40">
        <f>дод3!G33</f>
        <v>0</v>
      </c>
      <c r="H33" s="40">
        <f>дод3!H33</f>
        <v>0</v>
      </c>
      <c r="I33" s="40">
        <f>дод3!I33</f>
        <v>0</v>
      </c>
      <c r="J33" s="40">
        <f>дод3!J33</f>
        <v>0</v>
      </c>
      <c r="K33" s="40">
        <f>дод3!K33</f>
        <v>0</v>
      </c>
      <c r="L33" s="40">
        <f>дод3!L33</f>
        <v>0</v>
      </c>
      <c r="M33" s="40">
        <f>дод3!M33</f>
        <v>0</v>
      </c>
      <c r="N33" s="40">
        <f>дод3!N33</f>
        <v>0</v>
      </c>
      <c r="O33" s="40">
        <f>дод3!O33</f>
        <v>0</v>
      </c>
      <c r="P33" s="39">
        <f>дод3!P33</f>
        <v>53000</v>
      </c>
    </row>
    <row r="34" spans="1:16" ht="22.5" x14ac:dyDescent="0.2">
      <c r="A34" s="280" t="s">
        <v>165</v>
      </c>
      <c r="B34" s="294" t="s">
        <v>354</v>
      </c>
      <c r="C34" s="294" t="s">
        <v>355</v>
      </c>
      <c r="D34" s="71" t="s">
        <v>356</v>
      </c>
      <c r="E34" s="47">
        <f>дод3!E34</f>
        <v>73810</v>
      </c>
      <c r="F34" s="47">
        <f>дод3!F34</f>
        <v>73810</v>
      </c>
      <c r="G34" s="47">
        <f>дод3!G34</f>
        <v>0</v>
      </c>
      <c r="H34" s="47">
        <f>дод3!H34</f>
        <v>0</v>
      </c>
      <c r="I34" s="47">
        <f>дод3!I34</f>
        <v>0</v>
      </c>
      <c r="J34" s="47">
        <f>дод3!J34</f>
        <v>0</v>
      </c>
      <c r="K34" s="47">
        <f>дод3!K34</f>
        <v>0</v>
      </c>
      <c r="L34" s="47">
        <f>дод3!L34</f>
        <v>0</v>
      </c>
      <c r="M34" s="47">
        <f>дод3!M34</f>
        <v>0</v>
      </c>
      <c r="N34" s="47">
        <f>дод3!N34</f>
        <v>0</v>
      </c>
      <c r="O34" s="47">
        <f>дод3!O34</f>
        <v>0</v>
      </c>
      <c r="P34" s="46">
        <f>дод3!P34</f>
        <v>73810</v>
      </c>
    </row>
    <row r="35" spans="1:16" ht="22.5" x14ac:dyDescent="0.2">
      <c r="A35" s="280" t="s">
        <v>166</v>
      </c>
      <c r="B35" s="294" t="s">
        <v>357</v>
      </c>
      <c r="C35" s="294" t="s">
        <v>358</v>
      </c>
      <c r="D35" s="71" t="s">
        <v>359</v>
      </c>
      <c r="E35" s="46">
        <f>дод3!E31</f>
        <v>0</v>
      </c>
      <c r="F35" s="46">
        <f>дод3!F31</f>
        <v>0</v>
      </c>
      <c r="G35" s="46">
        <f>дод3!G31</f>
        <v>0</v>
      </c>
      <c r="H35" s="46">
        <f>дод3!H31</f>
        <v>0</v>
      </c>
      <c r="I35" s="46">
        <f>дод3!I31</f>
        <v>0</v>
      </c>
      <c r="J35" s="46">
        <f>дод3!J31</f>
        <v>58577</v>
      </c>
      <c r="K35" s="46">
        <f>дод3!K31</f>
        <v>58577</v>
      </c>
      <c r="L35" s="46">
        <f>дод3!L31</f>
        <v>0</v>
      </c>
      <c r="M35" s="46">
        <f>дод3!M31</f>
        <v>0</v>
      </c>
      <c r="N35" s="46">
        <f>дод3!N31</f>
        <v>0</v>
      </c>
      <c r="O35" s="46">
        <f>дод3!O31</f>
        <v>0</v>
      </c>
      <c r="P35" s="46">
        <f>дод3!P31</f>
        <v>58577</v>
      </c>
    </row>
    <row r="36" spans="1:16" x14ac:dyDescent="0.2">
      <c r="A36" s="280" t="s">
        <v>167</v>
      </c>
      <c r="B36" s="54">
        <v>240601</v>
      </c>
      <c r="C36" s="54" t="s">
        <v>346</v>
      </c>
      <c r="D36" s="290" t="s">
        <v>360</v>
      </c>
      <c r="E36" s="40">
        <f>дод3!E36</f>
        <v>0</v>
      </c>
      <c r="F36" s="40">
        <f>дод3!F36</f>
        <v>0</v>
      </c>
      <c r="G36" s="40">
        <f>дод3!G36</f>
        <v>0</v>
      </c>
      <c r="H36" s="40">
        <f>дод3!H36</f>
        <v>0</v>
      </c>
      <c r="I36" s="40">
        <f>дод3!I36</f>
        <v>0</v>
      </c>
      <c r="J36" s="40">
        <f>дод3!J36</f>
        <v>208204</v>
      </c>
      <c r="K36" s="40">
        <f>дод3!K36</f>
        <v>0</v>
      </c>
      <c r="L36" s="40">
        <f>дод3!L36</f>
        <v>0</v>
      </c>
      <c r="M36" s="40">
        <f>дод3!M36</f>
        <v>0</v>
      </c>
      <c r="N36" s="40">
        <f>дод3!N36</f>
        <v>208204</v>
      </c>
      <c r="O36" s="40">
        <f>дод3!O36</f>
        <v>0</v>
      </c>
      <c r="P36" s="39">
        <f>дод3!P36</f>
        <v>208204</v>
      </c>
    </row>
    <row r="37" spans="1:16" ht="22.5" hidden="1" customHeight="1" x14ac:dyDescent="0.2">
      <c r="A37" s="280"/>
      <c r="B37" s="54"/>
      <c r="C37" s="54"/>
      <c r="D37" s="290" t="s">
        <v>361</v>
      </c>
      <c r="E37" s="40">
        <v>0</v>
      </c>
      <c r="F37" s="40">
        <v>1</v>
      </c>
      <c r="G37" s="40">
        <v>1</v>
      </c>
      <c r="H37" s="40">
        <v>2</v>
      </c>
      <c r="I37" s="40">
        <v>3</v>
      </c>
      <c r="J37" s="40">
        <v>3</v>
      </c>
      <c r="K37" s="40">
        <v>4</v>
      </c>
      <c r="L37" s="40">
        <v>5</v>
      </c>
      <c r="M37" s="40">
        <v>6</v>
      </c>
      <c r="N37" s="40">
        <v>7</v>
      </c>
      <c r="O37" s="40">
        <v>8</v>
      </c>
      <c r="P37" s="39">
        <v>10</v>
      </c>
    </row>
    <row r="38" spans="1:16" x14ac:dyDescent="0.2">
      <c r="A38" s="285" t="s">
        <v>168</v>
      </c>
      <c r="B38" s="54">
        <v>240900</v>
      </c>
      <c r="C38" s="54" t="s">
        <v>362</v>
      </c>
      <c r="D38" s="295" t="s">
        <v>169</v>
      </c>
      <c r="E38" s="40">
        <f>дод3!E38</f>
        <v>0</v>
      </c>
      <c r="F38" s="40">
        <f>дод3!F38</f>
        <v>0</v>
      </c>
      <c r="G38" s="40">
        <f>дод3!G38</f>
        <v>0</v>
      </c>
      <c r="H38" s="40">
        <f>дод3!H38</f>
        <v>0</v>
      </c>
      <c r="I38" s="40">
        <f>дод3!I38</f>
        <v>0</v>
      </c>
      <c r="J38" s="40">
        <f>дод3!J38</f>
        <v>715803</v>
      </c>
      <c r="K38" s="40">
        <f>дод3!K38</f>
        <v>659803</v>
      </c>
      <c r="L38" s="40">
        <f>дод3!L38</f>
        <v>0</v>
      </c>
      <c r="M38" s="40">
        <f>дод3!M38</f>
        <v>0</v>
      </c>
      <c r="N38" s="40">
        <f>дод3!N38</f>
        <v>56000</v>
      </c>
      <c r="O38" s="40">
        <f>дод3!O38</f>
        <v>0</v>
      </c>
      <c r="P38" s="39">
        <f>дод3!P38</f>
        <v>715803</v>
      </c>
    </row>
    <row r="39" spans="1:16" ht="22.5" hidden="1" customHeight="1" x14ac:dyDescent="0.2">
      <c r="A39" s="285" t="s">
        <v>170</v>
      </c>
      <c r="B39" s="287" t="s">
        <v>364</v>
      </c>
      <c r="C39" s="287" t="s">
        <v>364</v>
      </c>
      <c r="D39" s="74" t="s">
        <v>365</v>
      </c>
      <c r="E39" s="296">
        <v>0</v>
      </c>
      <c r="F39" s="296">
        <v>0</v>
      </c>
      <c r="G39" s="296">
        <v>0</v>
      </c>
      <c r="H39" s="296">
        <v>0</v>
      </c>
      <c r="I39" s="296">
        <v>0</v>
      </c>
      <c r="J39" s="296">
        <v>0</v>
      </c>
      <c r="K39" s="296">
        <v>0</v>
      </c>
      <c r="L39" s="296">
        <v>0</v>
      </c>
      <c r="M39" s="296">
        <v>0</v>
      </c>
      <c r="N39" s="296">
        <v>0</v>
      </c>
      <c r="O39" s="296">
        <v>0</v>
      </c>
      <c r="P39" s="297">
        <v>0</v>
      </c>
    </row>
    <row r="40" spans="1:16" ht="12.75" hidden="1" customHeight="1" x14ac:dyDescent="0.2">
      <c r="A40" s="285"/>
      <c r="B40" s="287"/>
      <c r="C40" s="287"/>
      <c r="D40" s="74" t="s">
        <v>171</v>
      </c>
      <c r="E40" s="296">
        <v>0</v>
      </c>
      <c r="F40" s="296">
        <v>0</v>
      </c>
      <c r="G40" s="296">
        <v>0</v>
      </c>
      <c r="H40" s="296">
        <v>0</v>
      </c>
      <c r="I40" s="296">
        <v>0</v>
      </c>
      <c r="J40" s="296">
        <v>0</v>
      </c>
      <c r="K40" s="296">
        <v>0</v>
      </c>
      <c r="L40" s="296">
        <v>0</v>
      </c>
      <c r="M40" s="296">
        <v>0</v>
      </c>
      <c r="N40" s="296">
        <v>0</v>
      </c>
      <c r="O40" s="296">
        <v>0</v>
      </c>
      <c r="P40" s="297">
        <v>0</v>
      </c>
    </row>
    <row r="41" spans="1:16" ht="12.75" hidden="1" customHeight="1" x14ac:dyDescent="0.2">
      <c r="A41" s="285" t="s">
        <v>172</v>
      </c>
      <c r="B41" s="287">
        <v>250404</v>
      </c>
      <c r="C41" s="287">
        <v>250404</v>
      </c>
      <c r="D41" s="284" t="s">
        <v>173</v>
      </c>
      <c r="E41" s="297"/>
      <c r="F41" s="297"/>
      <c r="G41" s="297"/>
      <c r="H41" s="297"/>
      <c r="I41" s="297"/>
      <c r="J41" s="297"/>
      <c r="K41" s="297"/>
      <c r="L41" s="297"/>
      <c r="M41" s="297"/>
      <c r="N41" s="297"/>
      <c r="O41" s="297"/>
      <c r="P41" s="297"/>
    </row>
    <row r="42" spans="1:16" ht="12.75" hidden="1" customHeight="1" x14ac:dyDescent="0.2">
      <c r="A42" s="285" t="s">
        <v>174</v>
      </c>
      <c r="B42" s="287">
        <v>250404</v>
      </c>
      <c r="C42" s="287">
        <v>250404</v>
      </c>
      <c r="D42" s="284" t="s">
        <v>175</v>
      </c>
      <c r="E42" s="297"/>
      <c r="F42" s="297"/>
      <c r="G42" s="297"/>
      <c r="H42" s="297"/>
      <c r="I42" s="297"/>
      <c r="J42" s="297"/>
      <c r="K42" s="297"/>
      <c r="L42" s="297"/>
      <c r="M42" s="297"/>
      <c r="N42" s="297"/>
      <c r="O42" s="297"/>
      <c r="P42" s="297"/>
    </row>
    <row r="43" spans="1:16" ht="12.75" hidden="1" customHeight="1" x14ac:dyDescent="0.2">
      <c r="A43" s="285" t="s">
        <v>176</v>
      </c>
      <c r="B43" s="287">
        <v>250404</v>
      </c>
      <c r="C43" s="287">
        <v>250404</v>
      </c>
      <c r="D43" s="284" t="s">
        <v>177</v>
      </c>
      <c r="E43" s="297"/>
      <c r="F43" s="297"/>
      <c r="G43" s="297"/>
      <c r="H43" s="297"/>
      <c r="I43" s="297"/>
      <c r="J43" s="297"/>
      <c r="K43" s="297"/>
      <c r="L43" s="297"/>
      <c r="M43" s="297"/>
      <c r="N43" s="297"/>
      <c r="O43" s="297"/>
      <c r="P43" s="297"/>
    </row>
    <row r="44" spans="1:16" x14ac:dyDescent="0.2">
      <c r="A44" s="285" t="s">
        <v>178</v>
      </c>
      <c r="B44" s="287">
        <v>250404</v>
      </c>
      <c r="C44" s="287" t="s">
        <v>362</v>
      </c>
      <c r="D44" s="284" t="s">
        <v>367</v>
      </c>
      <c r="E44" s="40">
        <f>дод3!E41</f>
        <v>1755552</v>
      </c>
      <c r="F44" s="40">
        <f>дод3!F41</f>
        <v>1755552</v>
      </c>
      <c r="G44" s="40">
        <f>дод3!G41</f>
        <v>0</v>
      </c>
      <c r="H44" s="40">
        <f>дод3!H41</f>
        <v>0</v>
      </c>
      <c r="I44" s="40">
        <f>дод3!I41</f>
        <v>0</v>
      </c>
      <c r="J44" s="40">
        <f>дод3!J41</f>
        <v>200000</v>
      </c>
      <c r="K44" s="40">
        <f>дод3!K41</f>
        <v>0</v>
      </c>
      <c r="L44" s="40">
        <f>дод3!L41</f>
        <v>0</v>
      </c>
      <c r="M44" s="40">
        <f>дод3!M41</f>
        <v>0</v>
      </c>
      <c r="N44" s="40">
        <f>дод3!N41</f>
        <v>200000</v>
      </c>
      <c r="O44" s="40">
        <f>дод3!O41</f>
        <v>200000</v>
      </c>
      <c r="P44" s="39">
        <f>дод3!P41</f>
        <v>1955552</v>
      </c>
    </row>
    <row r="45" spans="1:16" x14ac:dyDescent="0.2">
      <c r="A45" s="298">
        <v>1000000</v>
      </c>
      <c r="B45" s="277"/>
      <c r="C45" s="299"/>
      <c r="D45" s="279" t="s">
        <v>369</v>
      </c>
      <c r="E45" s="46">
        <f>дод3!E42</f>
        <v>190693554</v>
      </c>
      <c r="F45" s="46">
        <f>дод3!F42</f>
        <v>190693554</v>
      </c>
      <c r="G45" s="46">
        <f>дод3!G42</f>
        <v>106844418</v>
      </c>
      <c r="H45" s="46">
        <f>дод3!H42</f>
        <v>29817514</v>
      </c>
      <c r="I45" s="46">
        <f>дод3!I42</f>
        <v>0</v>
      </c>
      <c r="J45" s="46">
        <f>дод3!J42</f>
        <v>13405498</v>
      </c>
      <c r="K45" s="46">
        <f>дод3!K42</f>
        <v>9432900</v>
      </c>
      <c r="L45" s="46">
        <f>дод3!L42</f>
        <v>477460</v>
      </c>
      <c r="M45" s="46">
        <f>дод3!M42</f>
        <v>604796</v>
      </c>
      <c r="N45" s="46">
        <f>дод3!N42</f>
        <v>3972598</v>
      </c>
      <c r="O45" s="46">
        <f>дод3!O42</f>
        <v>3875598</v>
      </c>
      <c r="P45" s="46">
        <f>дод3!P42</f>
        <v>204099052</v>
      </c>
    </row>
    <row r="46" spans="1:16" x14ac:dyDescent="0.2">
      <c r="A46" s="300">
        <v>1010000</v>
      </c>
      <c r="B46" s="281"/>
      <c r="C46" s="299"/>
      <c r="D46" s="282" t="s">
        <v>369</v>
      </c>
      <c r="E46" s="46">
        <f t="shared" ref="E46:P46" si="2">E45</f>
        <v>190693554</v>
      </c>
      <c r="F46" s="46">
        <f t="shared" si="2"/>
        <v>190693554</v>
      </c>
      <c r="G46" s="46">
        <f t="shared" si="2"/>
        <v>106844418</v>
      </c>
      <c r="H46" s="46">
        <f t="shared" si="2"/>
        <v>29817514</v>
      </c>
      <c r="I46" s="46">
        <f t="shared" si="2"/>
        <v>0</v>
      </c>
      <c r="J46" s="46">
        <f t="shared" si="2"/>
        <v>13405498</v>
      </c>
      <c r="K46" s="46">
        <f t="shared" si="2"/>
        <v>9432900</v>
      </c>
      <c r="L46" s="46">
        <f t="shared" si="2"/>
        <v>477460</v>
      </c>
      <c r="M46" s="46">
        <f t="shared" si="2"/>
        <v>604796</v>
      </c>
      <c r="N46" s="46">
        <f t="shared" si="2"/>
        <v>3972598</v>
      </c>
      <c r="O46" s="46">
        <f t="shared" si="2"/>
        <v>3875598</v>
      </c>
      <c r="P46" s="46">
        <f t="shared" si="2"/>
        <v>204099052</v>
      </c>
    </row>
    <row r="47" spans="1:16" s="34" customFormat="1" x14ac:dyDescent="0.2">
      <c r="A47" s="300">
        <v>1010180</v>
      </c>
      <c r="B47" s="283" t="s">
        <v>309</v>
      </c>
      <c r="C47" s="283" t="s">
        <v>310</v>
      </c>
      <c r="D47" s="284" t="s">
        <v>179</v>
      </c>
      <c r="E47" s="72">
        <f>дод3!E44</f>
        <v>391100</v>
      </c>
      <c r="F47" s="72">
        <f>дод3!F44</f>
        <v>391100</v>
      </c>
      <c r="G47" s="72">
        <f>дод3!G44</f>
        <v>236200</v>
      </c>
      <c r="H47" s="72">
        <f>дод3!H44</f>
        <v>63800</v>
      </c>
      <c r="I47" s="72">
        <f>дод3!I44</f>
        <v>0</v>
      </c>
      <c r="J47" s="72">
        <f>дод3!J44</f>
        <v>0</v>
      </c>
      <c r="K47" s="72">
        <f>дод3!K44</f>
        <v>0</v>
      </c>
      <c r="L47" s="72">
        <f>дод3!L44</f>
        <v>0</v>
      </c>
      <c r="M47" s="72">
        <f>дод3!M44</f>
        <v>0</v>
      </c>
      <c r="N47" s="72">
        <f>дод3!N44</f>
        <v>0</v>
      </c>
      <c r="O47" s="72">
        <f>дод3!O44</f>
        <v>0</v>
      </c>
      <c r="P47" s="301">
        <f>дод3!P44</f>
        <v>391100</v>
      </c>
    </row>
    <row r="48" spans="1:16" x14ac:dyDescent="0.2">
      <c r="A48" s="300">
        <v>1011010</v>
      </c>
      <c r="B48" s="287" t="s">
        <v>372</v>
      </c>
      <c r="C48" s="287" t="s">
        <v>373</v>
      </c>
      <c r="D48" s="289" t="s">
        <v>180</v>
      </c>
      <c r="E48" s="72">
        <f>дод3!E45</f>
        <v>70819878</v>
      </c>
      <c r="F48" s="72">
        <f>дод3!F45</f>
        <v>70819878</v>
      </c>
      <c r="G48" s="72">
        <f>дод3!G45</f>
        <v>39227562</v>
      </c>
      <c r="H48" s="72">
        <f>дод3!H45</f>
        <v>13172926</v>
      </c>
      <c r="I48" s="72">
        <f>дод3!I45</f>
        <v>0</v>
      </c>
      <c r="J48" s="72">
        <f>дод3!J45</f>
        <v>8811747</v>
      </c>
      <c r="K48" s="72">
        <f>дод3!K45</f>
        <v>7375597</v>
      </c>
      <c r="L48" s="72">
        <f>дод3!L45</f>
        <v>38100</v>
      </c>
      <c r="M48" s="72">
        <f>дод3!M45</f>
        <v>5025</v>
      </c>
      <c r="N48" s="72">
        <f>дод3!N45</f>
        <v>1436150</v>
      </c>
      <c r="O48" s="72">
        <f>дод3!O45</f>
        <v>1436150</v>
      </c>
      <c r="P48" s="301">
        <f>дод3!P45</f>
        <v>79631625</v>
      </c>
    </row>
    <row r="49" spans="1:16" ht="33.75" x14ac:dyDescent="0.2">
      <c r="A49" s="300">
        <v>1011020</v>
      </c>
      <c r="B49" s="287" t="s">
        <v>375</v>
      </c>
      <c r="C49" s="287" t="s">
        <v>376</v>
      </c>
      <c r="D49" s="295" t="s">
        <v>181</v>
      </c>
      <c r="E49" s="72">
        <f>дод3!E46</f>
        <v>103186656</v>
      </c>
      <c r="F49" s="72">
        <f>дод3!F46</f>
        <v>103186656</v>
      </c>
      <c r="G49" s="72">
        <f>дод3!G46</f>
        <v>58011196</v>
      </c>
      <c r="H49" s="72">
        <f>дод3!H46</f>
        <v>14463115</v>
      </c>
      <c r="I49" s="72">
        <f>дод3!I46</f>
        <v>0</v>
      </c>
      <c r="J49" s="72">
        <f>дод3!J46</f>
        <v>3367493</v>
      </c>
      <c r="K49" s="72">
        <f>дод3!K46</f>
        <v>1487145</v>
      </c>
      <c r="L49" s="72">
        <f>дод3!L46</f>
        <v>381860</v>
      </c>
      <c r="M49" s="72">
        <f>дод3!M46</f>
        <v>562221</v>
      </c>
      <c r="N49" s="72">
        <f>дод3!N46</f>
        <v>1880348</v>
      </c>
      <c r="O49" s="72">
        <f>дод3!O46</f>
        <v>1805348</v>
      </c>
      <c r="P49" s="301">
        <f>дод3!P46</f>
        <v>106554149</v>
      </c>
    </row>
    <row r="50" spans="1:16" ht="22.5" hidden="1" customHeight="1" x14ac:dyDescent="0.2">
      <c r="A50" s="300"/>
      <c r="B50" s="287"/>
      <c r="C50" s="287"/>
      <c r="D50" s="69" t="s">
        <v>342</v>
      </c>
      <c r="E50" s="72">
        <v>0</v>
      </c>
      <c r="F50" s="72">
        <v>1</v>
      </c>
      <c r="G50" s="72">
        <v>1</v>
      </c>
      <c r="H50" s="72">
        <v>2</v>
      </c>
      <c r="I50" s="72">
        <v>3</v>
      </c>
      <c r="J50" s="72">
        <v>3</v>
      </c>
      <c r="K50" s="72">
        <v>4</v>
      </c>
      <c r="L50" s="72">
        <v>5</v>
      </c>
      <c r="M50" s="72">
        <v>6</v>
      </c>
      <c r="N50" s="72">
        <v>7</v>
      </c>
      <c r="O50" s="72">
        <v>8</v>
      </c>
      <c r="P50" s="301">
        <v>10</v>
      </c>
    </row>
    <row r="51" spans="1:16" x14ac:dyDescent="0.2">
      <c r="A51" s="300"/>
      <c r="B51" s="287"/>
      <c r="C51" s="287"/>
      <c r="D51" s="69" t="s">
        <v>182</v>
      </c>
      <c r="E51" s="72">
        <f>дод3!E48</f>
        <v>97916499</v>
      </c>
      <c r="F51" s="72">
        <f>дод3!F48</f>
        <v>97916499</v>
      </c>
      <c r="G51" s="72">
        <f>дод3!G48</f>
        <v>58011196</v>
      </c>
      <c r="H51" s="72">
        <f>дод3!H48</f>
        <v>13153411</v>
      </c>
      <c r="I51" s="72">
        <f>дод3!I48</f>
        <v>0</v>
      </c>
      <c r="J51" s="72">
        <f>дод3!J48</f>
        <v>0</v>
      </c>
      <c r="K51" s="72">
        <f>дод3!K48</f>
        <v>0</v>
      </c>
      <c r="L51" s="72">
        <f>дод3!L48</f>
        <v>0</v>
      </c>
      <c r="M51" s="72">
        <f>дод3!M48</f>
        <v>0</v>
      </c>
      <c r="N51" s="72">
        <f>дод3!N48</f>
        <v>410632</v>
      </c>
      <c r="O51" s="72">
        <f>дод3!O48</f>
        <v>410632</v>
      </c>
      <c r="P51" s="72">
        <f>дод3!P48</f>
        <v>97916499</v>
      </c>
    </row>
    <row r="52" spans="1:16" x14ac:dyDescent="0.2">
      <c r="A52" s="300">
        <v>1011030</v>
      </c>
      <c r="B52" s="287" t="s">
        <v>378</v>
      </c>
      <c r="C52" s="287" t="s">
        <v>376</v>
      </c>
      <c r="D52" s="289" t="s">
        <v>183</v>
      </c>
      <c r="E52" s="72">
        <f>дод3!E49</f>
        <v>1523437</v>
      </c>
      <c r="F52" s="72">
        <f>дод3!F49</f>
        <v>1523437</v>
      </c>
      <c r="G52" s="72">
        <f>дод3!G49</f>
        <v>869531</v>
      </c>
      <c r="H52" s="72">
        <f>дод3!H49</f>
        <v>277101</v>
      </c>
      <c r="I52" s="72">
        <f>дод3!I49</f>
        <v>0</v>
      </c>
      <c r="J52" s="72">
        <f>дод3!J49</f>
        <v>62952</v>
      </c>
      <c r="K52" s="72">
        <f>дод3!K49</f>
        <v>45952</v>
      </c>
      <c r="L52" s="72">
        <f>дод3!L49</f>
        <v>0</v>
      </c>
      <c r="M52" s="72">
        <f>дод3!M49</f>
        <v>19240</v>
      </c>
      <c r="N52" s="72">
        <f>дод3!N49</f>
        <v>17000</v>
      </c>
      <c r="O52" s="72">
        <f>дод3!O49</f>
        <v>10000</v>
      </c>
      <c r="P52" s="301">
        <f>дод3!P49</f>
        <v>1586389</v>
      </c>
    </row>
    <row r="53" spans="1:16" ht="22.5" hidden="1" customHeight="1" x14ac:dyDescent="0.2">
      <c r="A53" s="300">
        <v>1011080</v>
      </c>
      <c r="B53" s="287" t="s">
        <v>380</v>
      </c>
      <c r="C53" s="287"/>
      <c r="D53" s="289" t="s">
        <v>184</v>
      </c>
      <c r="E53" s="72">
        <f>дод3!E50</f>
        <v>0</v>
      </c>
      <c r="F53" s="72">
        <f>дод3!F50</f>
        <v>0</v>
      </c>
      <c r="G53" s="72">
        <f>дод3!G50</f>
        <v>0</v>
      </c>
      <c r="H53" s="72">
        <f>дод3!H50</f>
        <v>0</v>
      </c>
      <c r="I53" s="72">
        <f>дод3!I50</f>
        <v>0</v>
      </c>
      <c r="J53" s="72">
        <f>дод3!J50</f>
        <v>0</v>
      </c>
      <c r="K53" s="72">
        <f>дод3!K50</f>
        <v>0</v>
      </c>
      <c r="L53" s="72">
        <f>дод3!L50</f>
        <v>0</v>
      </c>
      <c r="M53" s="72">
        <f>дод3!M50</f>
        <v>0</v>
      </c>
      <c r="N53" s="72">
        <f>дод3!N50</f>
        <v>0</v>
      </c>
      <c r="O53" s="72">
        <f>дод3!O50</f>
        <v>0</v>
      </c>
      <c r="P53" s="301">
        <f>дод3!P50</f>
        <v>0</v>
      </c>
    </row>
    <row r="54" spans="1:16" x14ac:dyDescent="0.2">
      <c r="A54" s="300"/>
      <c r="B54" s="287"/>
      <c r="C54" s="287"/>
      <c r="D54" s="289" t="s">
        <v>182</v>
      </c>
      <c r="E54" s="72">
        <f>дод3!E51</f>
        <v>1420801</v>
      </c>
      <c r="F54" s="72">
        <f>дод3!F51</f>
        <v>1420801</v>
      </c>
      <c r="G54" s="72">
        <f>дод3!G51</f>
        <v>869531</v>
      </c>
      <c r="H54" s="72">
        <f>дод3!H51</f>
        <v>243401</v>
      </c>
      <c r="I54" s="72">
        <f>дод3!I51</f>
        <v>0</v>
      </c>
      <c r="J54" s="72">
        <f>дод3!J51</f>
        <v>0</v>
      </c>
      <c r="K54" s="72">
        <f>дод3!K51</f>
        <v>0</v>
      </c>
      <c r="L54" s="72">
        <f>дод3!L51</f>
        <v>0</v>
      </c>
      <c r="M54" s="72">
        <f>дод3!M51</f>
        <v>0</v>
      </c>
      <c r="N54" s="72">
        <f>дод3!N51</f>
        <v>0</v>
      </c>
      <c r="O54" s="72">
        <f>дод3!O51</f>
        <v>0</v>
      </c>
      <c r="P54" s="72">
        <f>дод3!P51</f>
        <v>1420801</v>
      </c>
    </row>
    <row r="55" spans="1:16" ht="22.5" x14ac:dyDescent="0.2">
      <c r="A55" s="300">
        <v>1011090</v>
      </c>
      <c r="B55" s="287" t="s">
        <v>382</v>
      </c>
      <c r="C55" s="287" t="s">
        <v>383</v>
      </c>
      <c r="D55" s="295" t="s">
        <v>185</v>
      </c>
      <c r="E55" s="72">
        <f>дод3!E52</f>
        <v>9454250</v>
      </c>
      <c r="F55" s="72">
        <f>дод3!F52</f>
        <v>9454250</v>
      </c>
      <c r="G55" s="72">
        <f>дод3!G52</f>
        <v>5483694</v>
      </c>
      <c r="H55" s="72">
        <f>дод3!H52</f>
        <v>1217226</v>
      </c>
      <c r="I55" s="72">
        <f>дод3!I52</f>
        <v>0</v>
      </c>
      <c r="J55" s="72">
        <f>дод3!J52</f>
        <v>954406</v>
      </c>
      <c r="K55" s="72">
        <f>дод3!K52</f>
        <v>522206</v>
      </c>
      <c r="L55" s="72">
        <f>дод3!L52</f>
        <v>57500</v>
      </c>
      <c r="M55" s="72">
        <f>дод3!M52</f>
        <v>16310</v>
      </c>
      <c r="N55" s="72">
        <f>дод3!N52</f>
        <v>432200</v>
      </c>
      <c r="O55" s="72">
        <f>дод3!O52</f>
        <v>417200</v>
      </c>
      <c r="P55" s="301">
        <f>дод3!P52</f>
        <v>10408656</v>
      </c>
    </row>
    <row r="56" spans="1:16" ht="22.5" x14ac:dyDescent="0.2">
      <c r="A56" s="300">
        <v>1011170</v>
      </c>
      <c r="B56" s="287" t="s">
        <v>385</v>
      </c>
      <c r="C56" s="287" t="s">
        <v>386</v>
      </c>
      <c r="D56" s="295" t="s">
        <v>186</v>
      </c>
      <c r="E56" s="72">
        <f>дод3!E53</f>
        <v>1790040</v>
      </c>
      <c r="F56" s="72">
        <f>дод3!F53</f>
        <v>1790040</v>
      </c>
      <c r="G56" s="72">
        <f>дод3!G53</f>
        <v>944200</v>
      </c>
      <c r="H56" s="72">
        <f>дод3!H53</f>
        <v>146800</v>
      </c>
      <c r="I56" s="72">
        <f>дод3!I53</f>
        <v>0</v>
      </c>
      <c r="J56" s="72">
        <f>дод3!J53</f>
        <v>61900</v>
      </c>
      <c r="K56" s="72">
        <f>дод3!K53</f>
        <v>0</v>
      </c>
      <c r="L56" s="72">
        <f>дод3!L53</f>
        <v>0</v>
      </c>
      <c r="M56" s="72">
        <f>дод3!M53</f>
        <v>0</v>
      </c>
      <c r="N56" s="72">
        <f>дод3!N53</f>
        <v>61900</v>
      </c>
      <c r="O56" s="72">
        <f>дод3!O53</f>
        <v>61900</v>
      </c>
      <c r="P56" s="301">
        <f>дод3!P53</f>
        <v>1851940</v>
      </c>
    </row>
    <row r="57" spans="1:16" x14ac:dyDescent="0.2">
      <c r="A57" s="300">
        <v>1011190</v>
      </c>
      <c r="B57" s="287" t="s">
        <v>388</v>
      </c>
      <c r="C57" s="287" t="s">
        <v>386</v>
      </c>
      <c r="D57" s="295" t="s">
        <v>187</v>
      </c>
      <c r="E57" s="72">
        <f>дод3!E54</f>
        <v>1621315</v>
      </c>
      <c r="F57" s="72">
        <f>дод3!F54</f>
        <v>1621315</v>
      </c>
      <c r="G57" s="72">
        <f>дод3!G54</f>
        <v>1016327</v>
      </c>
      <c r="H57" s="72">
        <f>дод3!H54</f>
        <v>160216</v>
      </c>
      <c r="I57" s="72">
        <f>дод3!I54</f>
        <v>0</v>
      </c>
      <c r="J57" s="72">
        <f>дод3!J54</f>
        <v>0</v>
      </c>
      <c r="K57" s="72">
        <f>дод3!K54</f>
        <v>0</v>
      </c>
      <c r="L57" s="72">
        <f>дод3!L54</f>
        <v>0</v>
      </c>
      <c r="M57" s="72">
        <f>дод3!M54</f>
        <v>0</v>
      </c>
      <c r="N57" s="72">
        <f>дод3!N54</f>
        <v>0</v>
      </c>
      <c r="O57" s="72">
        <f>дод3!O54</f>
        <v>0</v>
      </c>
      <c r="P57" s="301">
        <f>дод3!P54</f>
        <v>1621315</v>
      </c>
    </row>
    <row r="58" spans="1:16" x14ac:dyDescent="0.2">
      <c r="A58" s="300">
        <v>1011200</v>
      </c>
      <c r="B58" s="287" t="s">
        <v>390</v>
      </c>
      <c r="C58" s="287" t="s">
        <v>386</v>
      </c>
      <c r="D58" s="295" t="s">
        <v>188</v>
      </c>
      <c r="E58" s="72">
        <f>дод3!E55</f>
        <v>322500</v>
      </c>
      <c r="F58" s="72">
        <f>дод3!F55</f>
        <v>322500</v>
      </c>
      <c r="G58" s="72">
        <f>дод3!G55</f>
        <v>199400</v>
      </c>
      <c r="H58" s="72">
        <f>дод3!H55</f>
        <v>47700</v>
      </c>
      <c r="I58" s="72">
        <f>дод3!I55</f>
        <v>0</v>
      </c>
      <c r="J58" s="72">
        <f>дод3!J55</f>
        <v>0</v>
      </c>
      <c r="K58" s="72">
        <f>дод3!K55</f>
        <v>0</v>
      </c>
      <c r="L58" s="72">
        <f>дод3!L55</f>
        <v>0</v>
      </c>
      <c r="M58" s="72">
        <f>дод3!M55</f>
        <v>0</v>
      </c>
      <c r="N58" s="72">
        <f>дод3!N55</f>
        <v>0</v>
      </c>
      <c r="O58" s="72">
        <f>дод3!O55</f>
        <v>0</v>
      </c>
      <c r="P58" s="301">
        <f>дод3!P55</f>
        <v>322500</v>
      </c>
    </row>
    <row r="59" spans="1:16" x14ac:dyDescent="0.2">
      <c r="A59" s="300">
        <v>1011210</v>
      </c>
      <c r="B59" s="287" t="s">
        <v>392</v>
      </c>
      <c r="C59" s="287" t="s">
        <v>386</v>
      </c>
      <c r="D59" s="289" t="s">
        <v>189</v>
      </c>
      <c r="E59" s="72">
        <f>дод3!E56</f>
        <v>1487568</v>
      </c>
      <c r="F59" s="72">
        <f>дод3!F56</f>
        <v>1487568</v>
      </c>
      <c r="G59" s="72">
        <f>дод3!G56</f>
        <v>856308</v>
      </c>
      <c r="H59" s="72">
        <f>дод3!H56</f>
        <v>268630</v>
      </c>
      <c r="I59" s="72">
        <f>дод3!I56</f>
        <v>0</v>
      </c>
      <c r="J59" s="72">
        <f>дод3!J56</f>
        <v>147000</v>
      </c>
      <c r="K59" s="72">
        <f>дод3!K56</f>
        <v>2000</v>
      </c>
      <c r="L59" s="72">
        <f>дод3!L56</f>
        <v>0</v>
      </c>
      <c r="M59" s="72">
        <f>дод3!M56</f>
        <v>2000</v>
      </c>
      <c r="N59" s="72">
        <f>дод3!N56</f>
        <v>145000</v>
      </c>
      <c r="O59" s="72">
        <f>дод3!O56</f>
        <v>145000</v>
      </c>
      <c r="P59" s="301">
        <f>дод3!P56</f>
        <v>1634568</v>
      </c>
    </row>
    <row r="60" spans="1:16" ht="22.5" x14ac:dyDescent="0.2">
      <c r="A60" s="300">
        <v>1011230</v>
      </c>
      <c r="B60" s="287" t="s">
        <v>394</v>
      </c>
      <c r="C60" s="287" t="s">
        <v>386</v>
      </c>
      <c r="D60" s="302" t="s">
        <v>190</v>
      </c>
      <c r="E60" s="72">
        <f>дод3!E57</f>
        <v>96810</v>
      </c>
      <c r="F60" s="72">
        <f>дод3!F57</f>
        <v>96810</v>
      </c>
      <c r="G60" s="72">
        <f>дод3!G57</f>
        <v>0</v>
      </c>
      <c r="H60" s="72">
        <f>дод3!H57</f>
        <v>0</v>
      </c>
      <c r="I60" s="72">
        <f>дод3!I57</f>
        <v>0</v>
      </c>
      <c r="J60" s="72">
        <f>дод3!J57</f>
        <v>0</v>
      </c>
      <c r="K60" s="72">
        <f>дод3!K57</f>
        <v>0</v>
      </c>
      <c r="L60" s="72">
        <f>дод3!L57</f>
        <v>0</v>
      </c>
      <c r="M60" s="72">
        <f>дод3!M57</f>
        <v>0</v>
      </c>
      <c r="N60" s="72">
        <f>дод3!N57</f>
        <v>0</v>
      </c>
      <c r="O60" s="72">
        <f>дод3!O57</f>
        <v>0</v>
      </c>
      <c r="P60" s="301">
        <f>дод3!P57</f>
        <v>96810</v>
      </c>
    </row>
    <row r="61" spans="1:16" ht="22.5" x14ac:dyDescent="0.2">
      <c r="A61" s="298">
        <v>1100000</v>
      </c>
      <c r="B61" s="277"/>
      <c r="C61" s="278"/>
      <c r="D61" s="279" t="s">
        <v>397</v>
      </c>
      <c r="E61" s="46">
        <f>дод3!E58</f>
        <v>6193635</v>
      </c>
      <c r="F61" s="46">
        <f>дод3!F58</f>
        <v>6193635</v>
      </c>
      <c r="G61" s="46">
        <f>дод3!G58</f>
        <v>3554600</v>
      </c>
      <c r="H61" s="46">
        <f>дод3!H58</f>
        <v>866210</v>
      </c>
      <c r="I61" s="46">
        <f>дод3!I58</f>
        <v>0</v>
      </c>
      <c r="J61" s="46">
        <f>дод3!J58</f>
        <v>978289</v>
      </c>
      <c r="K61" s="46">
        <f>дод3!K58</f>
        <v>292300</v>
      </c>
      <c r="L61" s="46">
        <f>дод3!L58</f>
        <v>35500</v>
      </c>
      <c r="M61" s="46">
        <f>дод3!M58</f>
        <v>156800</v>
      </c>
      <c r="N61" s="46">
        <f>дод3!N58</f>
        <v>685989</v>
      </c>
      <c r="O61" s="46">
        <f>дод3!O58</f>
        <v>685989</v>
      </c>
      <c r="P61" s="46">
        <f>дод3!P58</f>
        <v>7171924</v>
      </c>
    </row>
    <row r="62" spans="1:16" ht="22.5" x14ac:dyDescent="0.2">
      <c r="A62" s="300">
        <v>1110000</v>
      </c>
      <c r="B62" s="281"/>
      <c r="C62" s="278"/>
      <c r="D62" s="282" t="s">
        <v>191</v>
      </c>
      <c r="E62" s="46">
        <f t="shared" ref="E62:P62" si="3">E61</f>
        <v>6193635</v>
      </c>
      <c r="F62" s="46">
        <f t="shared" si="3"/>
        <v>6193635</v>
      </c>
      <c r="G62" s="46">
        <f t="shared" si="3"/>
        <v>3554600</v>
      </c>
      <c r="H62" s="46">
        <f t="shared" si="3"/>
        <v>866210</v>
      </c>
      <c r="I62" s="46">
        <f t="shared" si="3"/>
        <v>0</v>
      </c>
      <c r="J62" s="46">
        <f t="shared" si="3"/>
        <v>978289</v>
      </c>
      <c r="K62" s="46">
        <f t="shared" si="3"/>
        <v>292300</v>
      </c>
      <c r="L62" s="46">
        <f t="shared" si="3"/>
        <v>35500</v>
      </c>
      <c r="M62" s="46">
        <f t="shared" si="3"/>
        <v>156800</v>
      </c>
      <c r="N62" s="46">
        <f t="shared" si="3"/>
        <v>685989</v>
      </c>
      <c r="O62" s="46">
        <f t="shared" si="3"/>
        <v>685989</v>
      </c>
      <c r="P62" s="46">
        <f t="shared" si="3"/>
        <v>7171924</v>
      </c>
    </row>
    <row r="63" spans="1:16" s="34" customFormat="1" x14ac:dyDescent="0.2">
      <c r="A63" s="300">
        <v>1110180</v>
      </c>
      <c r="B63" s="283" t="s">
        <v>309</v>
      </c>
      <c r="C63" s="283" t="s">
        <v>310</v>
      </c>
      <c r="D63" s="302" t="s">
        <v>192</v>
      </c>
      <c r="E63" s="72">
        <f>дод3!E59</f>
        <v>603700</v>
      </c>
      <c r="F63" s="72">
        <f>дод3!F59</f>
        <v>603700</v>
      </c>
      <c r="G63" s="72">
        <f>дод3!G59</f>
        <v>370400</v>
      </c>
      <c r="H63" s="72">
        <f>дод3!H59</f>
        <v>49500</v>
      </c>
      <c r="I63" s="72">
        <f>дод3!I59</f>
        <v>0</v>
      </c>
      <c r="J63" s="72">
        <f>дод3!J59</f>
        <v>81600</v>
      </c>
      <c r="K63" s="72">
        <f>дод3!K59</f>
        <v>0</v>
      </c>
      <c r="L63" s="72">
        <f>дод3!L59</f>
        <v>0</v>
      </c>
      <c r="M63" s="72">
        <f>дод3!M59</f>
        <v>0</v>
      </c>
      <c r="N63" s="72">
        <f>дод3!N59</f>
        <v>81600</v>
      </c>
      <c r="O63" s="72">
        <f>дод3!O59</f>
        <v>81600</v>
      </c>
      <c r="P63" s="301">
        <f>дод3!P59</f>
        <v>685300</v>
      </c>
    </row>
    <row r="64" spans="1:16" s="34" customFormat="1" ht="15.75" hidden="1" customHeight="1" x14ac:dyDescent="0.2">
      <c r="A64" s="300">
        <v>1110000</v>
      </c>
      <c r="B64" s="303"/>
      <c r="C64" s="303"/>
      <c r="D64" s="304"/>
      <c r="E64" s="40"/>
      <c r="F64" s="40"/>
      <c r="G64" s="40"/>
      <c r="H64" s="40"/>
      <c r="I64" s="40"/>
      <c r="J64" s="40"/>
      <c r="K64" s="40"/>
      <c r="L64" s="40"/>
      <c r="M64" s="40"/>
      <c r="N64" s="40"/>
      <c r="O64" s="40"/>
      <c r="P64" s="39"/>
    </row>
    <row r="65" spans="1:16" ht="12.75" hidden="1" customHeight="1" x14ac:dyDescent="0.2">
      <c r="B65" s="2"/>
      <c r="P65" s="305"/>
    </row>
    <row r="66" spans="1:16" s="34" customFormat="1" ht="12.75" hidden="1" customHeight="1" x14ac:dyDescent="0.2">
      <c r="A66" s="300">
        <v>1110000</v>
      </c>
      <c r="B66" s="306" t="s">
        <v>317</v>
      </c>
      <c r="C66" s="306"/>
      <c r="D66" s="307" t="s">
        <v>318</v>
      </c>
      <c r="E66" s="72">
        <v>0</v>
      </c>
      <c r="F66" s="72">
        <v>1</v>
      </c>
      <c r="G66" s="72">
        <v>1</v>
      </c>
      <c r="H66" s="72">
        <v>2</v>
      </c>
      <c r="I66" s="72">
        <v>3</v>
      </c>
      <c r="J66" s="72">
        <v>3</v>
      </c>
      <c r="K66" s="72">
        <v>4</v>
      </c>
      <c r="L66" s="72">
        <v>5</v>
      </c>
      <c r="M66" s="72">
        <v>6</v>
      </c>
      <c r="N66" s="72">
        <v>7</v>
      </c>
      <c r="O66" s="72">
        <v>8</v>
      </c>
      <c r="P66" s="301">
        <v>10</v>
      </c>
    </row>
    <row r="67" spans="1:16" s="34" customFormat="1" ht="12" customHeight="1" x14ac:dyDescent="0.2">
      <c r="A67" s="300">
        <v>1113140</v>
      </c>
      <c r="B67" s="303" t="s">
        <v>398</v>
      </c>
      <c r="C67" s="303" t="s">
        <v>399</v>
      </c>
      <c r="D67" s="308" t="s">
        <v>193</v>
      </c>
      <c r="E67" s="72">
        <f>дод3!E63</f>
        <v>85000</v>
      </c>
      <c r="F67" s="72">
        <f>дод3!F63</f>
        <v>85000</v>
      </c>
      <c r="G67" s="72">
        <f>дод3!G63</f>
        <v>0</v>
      </c>
      <c r="H67" s="72">
        <f>дод3!H63</f>
        <v>0</v>
      </c>
      <c r="I67" s="72">
        <f>дод3!I63</f>
        <v>0</v>
      </c>
      <c r="J67" s="72">
        <f>дод3!J63</f>
        <v>0</v>
      </c>
      <c r="K67" s="72">
        <f>дод3!K63</f>
        <v>0</v>
      </c>
      <c r="L67" s="72">
        <f>дод3!L63</f>
        <v>0</v>
      </c>
      <c r="M67" s="72">
        <f>дод3!M63</f>
        <v>0</v>
      </c>
      <c r="N67" s="72">
        <f>дод3!N63</f>
        <v>0</v>
      </c>
      <c r="O67" s="72">
        <f>дод3!O63</f>
        <v>0</v>
      </c>
      <c r="P67" s="301">
        <f>дод3!P63</f>
        <v>85000</v>
      </c>
    </row>
    <row r="68" spans="1:16" s="34" customFormat="1" ht="0.75" hidden="1" customHeight="1" x14ac:dyDescent="0.2">
      <c r="A68" s="300">
        <v>1113160</v>
      </c>
      <c r="B68" s="303" t="s">
        <v>401</v>
      </c>
      <c r="C68" s="303"/>
      <c r="D68" s="304" t="s">
        <v>194</v>
      </c>
      <c r="E68" s="72">
        <v>0</v>
      </c>
      <c r="F68" s="72"/>
      <c r="G68" s="72"/>
      <c r="H68" s="72">
        <v>2</v>
      </c>
      <c r="I68" s="72">
        <v>3</v>
      </c>
      <c r="J68" s="72">
        <v>3</v>
      </c>
      <c r="K68" s="72">
        <v>4</v>
      </c>
      <c r="L68" s="72">
        <v>5</v>
      </c>
      <c r="M68" s="72">
        <v>6</v>
      </c>
      <c r="N68" s="72">
        <v>7</v>
      </c>
      <c r="O68" s="72">
        <v>8</v>
      </c>
      <c r="P68" s="301">
        <v>10</v>
      </c>
    </row>
    <row r="69" spans="1:16" s="34" customFormat="1" ht="14.25" customHeight="1" x14ac:dyDescent="0.2">
      <c r="A69" s="300">
        <v>1115011</v>
      </c>
      <c r="B69" s="303">
        <v>130102</v>
      </c>
      <c r="C69" s="303" t="s">
        <v>403</v>
      </c>
      <c r="D69" s="309" t="s">
        <v>195</v>
      </c>
      <c r="E69" s="72">
        <f>дод3!E65</f>
        <v>30000</v>
      </c>
      <c r="F69" s="72">
        <f>дод3!F65</f>
        <v>30000</v>
      </c>
      <c r="G69" s="72">
        <f>дод3!G65</f>
        <v>0</v>
      </c>
      <c r="H69" s="72">
        <f>дод3!H65</f>
        <v>0</v>
      </c>
      <c r="I69" s="72">
        <f>дод3!I65</f>
        <v>0</v>
      </c>
      <c r="J69" s="72">
        <f>дод3!J65</f>
        <v>0</v>
      </c>
      <c r="K69" s="72">
        <f>дод3!K65</f>
        <v>0</v>
      </c>
      <c r="L69" s="72">
        <f>дод3!L65</f>
        <v>0</v>
      </c>
      <c r="M69" s="72">
        <f>дод3!M65</f>
        <v>0</v>
      </c>
      <c r="N69" s="72">
        <f>дод3!N65</f>
        <v>0</v>
      </c>
      <c r="O69" s="72">
        <f>дод3!O65</f>
        <v>0</v>
      </c>
      <c r="P69" s="301">
        <f>дод3!P65</f>
        <v>30000</v>
      </c>
    </row>
    <row r="70" spans="1:16" s="34" customFormat="1" ht="22.5" x14ac:dyDescent="0.2">
      <c r="A70" s="300">
        <v>1115022</v>
      </c>
      <c r="B70" s="303">
        <v>130107</v>
      </c>
      <c r="C70" s="303" t="s">
        <v>403</v>
      </c>
      <c r="D70" s="309" t="s">
        <v>196</v>
      </c>
      <c r="E70" s="72">
        <f>дод3!E66</f>
        <v>4615735</v>
      </c>
      <c r="F70" s="72">
        <f>дод3!F66</f>
        <v>4615735</v>
      </c>
      <c r="G70" s="72">
        <f>дод3!G66</f>
        <v>2683900</v>
      </c>
      <c r="H70" s="72">
        <f>дод3!H66</f>
        <v>772450</v>
      </c>
      <c r="I70" s="72">
        <f>дод3!I66</f>
        <v>0</v>
      </c>
      <c r="J70" s="72">
        <f>дод3!J66</f>
        <v>888089</v>
      </c>
      <c r="K70" s="72">
        <f>дод3!K66</f>
        <v>291100</v>
      </c>
      <c r="L70" s="72">
        <f>дод3!L66</f>
        <v>35500</v>
      </c>
      <c r="M70" s="72">
        <f>дод3!M66</f>
        <v>156800</v>
      </c>
      <c r="N70" s="72">
        <f>дод3!N66</f>
        <v>596989</v>
      </c>
      <c r="O70" s="72">
        <f>дод3!O66</f>
        <v>596989</v>
      </c>
      <c r="P70" s="301">
        <f>дод3!P66</f>
        <v>5503824</v>
      </c>
    </row>
    <row r="71" spans="1:16" s="34" customFormat="1" x14ac:dyDescent="0.2">
      <c r="A71" s="300">
        <v>1115024</v>
      </c>
      <c r="B71" s="303">
        <v>130110</v>
      </c>
      <c r="C71" s="303" t="s">
        <v>403</v>
      </c>
      <c r="D71" s="309" t="s">
        <v>197</v>
      </c>
      <c r="E71" s="72">
        <f>дод3!E68</f>
        <v>859200</v>
      </c>
      <c r="F71" s="72">
        <f>дод3!F68</f>
        <v>859200</v>
      </c>
      <c r="G71" s="72">
        <f>дод3!G68</f>
        <v>500300</v>
      </c>
      <c r="H71" s="72">
        <f>дод3!H68</f>
        <v>44260</v>
      </c>
      <c r="I71" s="72">
        <f>дод3!I68</f>
        <v>0</v>
      </c>
      <c r="J71" s="72">
        <f>дод3!J68</f>
        <v>8600</v>
      </c>
      <c r="K71" s="72">
        <f>дод3!K68</f>
        <v>1200</v>
      </c>
      <c r="L71" s="72">
        <f>дод3!L68</f>
        <v>0</v>
      </c>
      <c r="M71" s="72">
        <f>дод3!M68</f>
        <v>0</v>
      </c>
      <c r="N71" s="72">
        <f>дод3!N68</f>
        <v>7400</v>
      </c>
      <c r="O71" s="72">
        <f>дод3!O68</f>
        <v>7400</v>
      </c>
      <c r="P71" s="301">
        <f>дод3!P68</f>
        <v>867800</v>
      </c>
    </row>
    <row r="72" spans="1:16" x14ac:dyDescent="0.2">
      <c r="A72" s="298">
        <v>1400000</v>
      </c>
      <c r="B72" s="277"/>
      <c r="C72" s="278"/>
      <c r="D72" s="279" t="s">
        <v>198</v>
      </c>
      <c r="E72" s="46">
        <f>дод3!E69</f>
        <v>150138867</v>
      </c>
      <c r="F72" s="46">
        <f>дод3!F69</f>
        <v>150138867</v>
      </c>
      <c r="G72" s="46">
        <f>дод3!G69</f>
        <v>85140747</v>
      </c>
      <c r="H72" s="46">
        <f>дод3!H69</f>
        <v>13318900</v>
      </c>
      <c r="I72" s="46">
        <f>дод3!I69</f>
        <v>0</v>
      </c>
      <c r="J72" s="46">
        <f>дод3!J69</f>
        <v>22442670</v>
      </c>
      <c r="K72" s="46">
        <f>дод3!K69</f>
        <v>3296400</v>
      </c>
      <c r="L72" s="46">
        <f>дод3!L69</f>
        <v>1542050</v>
      </c>
      <c r="M72" s="46">
        <f>дод3!M69</f>
        <v>187900</v>
      </c>
      <c r="N72" s="46">
        <f>дод3!N69</f>
        <v>19146270</v>
      </c>
      <c r="O72" s="46">
        <f>дод3!O69</f>
        <v>19029770</v>
      </c>
      <c r="P72" s="46">
        <f>дод3!P69</f>
        <v>172581537</v>
      </c>
    </row>
    <row r="73" spans="1:16" x14ac:dyDescent="0.2">
      <c r="A73" s="300">
        <v>1410000</v>
      </c>
      <c r="B73" s="281"/>
      <c r="C73" s="278"/>
      <c r="D73" s="310" t="s">
        <v>198</v>
      </c>
      <c r="E73" s="46">
        <f t="shared" ref="E73:P73" si="4">E72</f>
        <v>150138867</v>
      </c>
      <c r="F73" s="46">
        <f t="shared" si="4"/>
        <v>150138867</v>
      </c>
      <c r="G73" s="46">
        <f t="shared" si="4"/>
        <v>85140747</v>
      </c>
      <c r="H73" s="46">
        <f t="shared" si="4"/>
        <v>13318900</v>
      </c>
      <c r="I73" s="46">
        <f t="shared" si="4"/>
        <v>0</v>
      </c>
      <c r="J73" s="46">
        <f t="shared" si="4"/>
        <v>22442670</v>
      </c>
      <c r="K73" s="46">
        <f t="shared" si="4"/>
        <v>3296400</v>
      </c>
      <c r="L73" s="46">
        <f t="shared" si="4"/>
        <v>1542050</v>
      </c>
      <c r="M73" s="46">
        <f t="shared" si="4"/>
        <v>187900</v>
      </c>
      <c r="N73" s="46">
        <f t="shared" si="4"/>
        <v>19146270</v>
      </c>
      <c r="O73" s="46">
        <f t="shared" si="4"/>
        <v>19029770</v>
      </c>
      <c r="P73" s="46">
        <f t="shared" si="4"/>
        <v>172581537</v>
      </c>
    </row>
    <row r="74" spans="1:16" s="34" customFormat="1" x14ac:dyDescent="0.2">
      <c r="A74" s="311">
        <v>1410180</v>
      </c>
      <c r="B74" s="283" t="s">
        <v>309</v>
      </c>
      <c r="C74" s="283" t="s">
        <v>310</v>
      </c>
      <c r="D74" s="312" t="s">
        <v>199</v>
      </c>
      <c r="E74" s="72">
        <f>дод3!E71</f>
        <v>457950</v>
      </c>
      <c r="F74" s="72">
        <f>дод3!F71</f>
        <v>457950</v>
      </c>
      <c r="G74" s="72">
        <f>дод3!G71</f>
        <v>298400</v>
      </c>
      <c r="H74" s="72">
        <f>дод3!H71</f>
        <v>14200</v>
      </c>
      <c r="I74" s="72">
        <f>дод3!I71</f>
        <v>0</v>
      </c>
      <c r="J74" s="72">
        <f>дод3!J71</f>
        <v>28400</v>
      </c>
      <c r="K74" s="72">
        <f>дод3!K71</f>
        <v>0</v>
      </c>
      <c r="L74" s="72">
        <f>дод3!L71</f>
        <v>0</v>
      </c>
      <c r="M74" s="72">
        <f>дод3!M71</f>
        <v>0</v>
      </c>
      <c r="N74" s="72">
        <f>дод3!N71</f>
        <v>28400</v>
      </c>
      <c r="O74" s="72">
        <f>дод3!O71</f>
        <v>28400</v>
      </c>
      <c r="P74" s="301">
        <f>дод3!P71</f>
        <v>486350</v>
      </c>
    </row>
    <row r="75" spans="1:16" x14ac:dyDescent="0.2">
      <c r="A75" s="300">
        <v>1412010</v>
      </c>
      <c r="B75" s="54" t="s">
        <v>411</v>
      </c>
      <c r="C75" s="54" t="s">
        <v>412</v>
      </c>
      <c r="D75" s="289" t="s">
        <v>200</v>
      </c>
      <c r="E75" s="72">
        <f>дод3!E72</f>
        <v>52339134</v>
      </c>
      <c r="F75" s="72">
        <f>дод3!F72</f>
        <v>52339134</v>
      </c>
      <c r="G75" s="72">
        <f>дод3!G72</f>
        <v>31173475</v>
      </c>
      <c r="H75" s="72">
        <f>дод3!H72</f>
        <v>5101900</v>
      </c>
      <c r="I75" s="72">
        <f>дод3!I72</f>
        <v>0</v>
      </c>
      <c r="J75" s="72">
        <f>дод3!J72</f>
        <v>3408436</v>
      </c>
      <c r="K75" s="72">
        <f>дод3!K72</f>
        <v>413100</v>
      </c>
      <c r="L75" s="72">
        <f>дод3!L72</f>
        <v>85850</v>
      </c>
      <c r="M75" s="72">
        <f>дод3!M72</f>
        <v>24000</v>
      </c>
      <c r="N75" s="72">
        <f>дод3!N72</f>
        <v>2995336</v>
      </c>
      <c r="O75" s="72">
        <f>дод3!O72</f>
        <v>2995336</v>
      </c>
      <c r="P75" s="301">
        <f>дод3!P72</f>
        <v>55747570</v>
      </c>
    </row>
    <row r="76" spans="1:16" ht="27" hidden="1" customHeight="1" x14ac:dyDescent="0.2">
      <c r="A76" s="300"/>
      <c r="B76" s="54"/>
      <c r="C76" s="54"/>
      <c r="D76" s="69" t="s">
        <v>342</v>
      </c>
      <c r="E76" s="72">
        <f>дод3!E73</f>
        <v>0</v>
      </c>
      <c r="F76" s="72">
        <v>1</v>
      </c>
      <c r="G76" s="72">
        <v>1</v>
      </c>
      <c r="H76" s="72">
        <v>2</v>
      </c>
      <c r="I76" s="72">
        <v>3</v>
      </c>
      <c r="J76" s="72">
        <v>3</v>
      </c>
      <c r="K76" s="72">
        <v>4</v>
      </c>
      <c r="L76" s="72">
        <v>5</v>
      </c>
      <c r="M76" s="72">
        <v>6</v>
      </c>
      <c r="N76" s="72">
        <v>7</v>
      </c>
      <c r="O76" s="72">
        <v>8</v>
      </c>
      <c r="P76" s="301">
        <v>10</v>
      </c>
    </row>
    <row r="77" spans="1:16" x14ac:dyDescent="0.2">
      <c r="A77" s="300"/>
      <c r="B77" s="54"/>
      <c r="C77" s="54"/>
      <c r="D77" s="69" t="s">
        <v>201</v>
      </c>
      <c r="E77" s="72">
        <f>дод3!E74</f>
        <v>41930953</v>
      </c>
      <c r="F77" s="72">
        <f>дод3!F74</f>
        <v>41930953</v>
      </c>
      <c r="G77" s="72">
        <f>дод3!G74</f>
        <v>27716285</v>
      </c>
      <c r="H77" s="72">
        <f>дод3!H74</f>
        <v>2918778</v>
      </c>
      <c r="I77" s="72">
        <f>дод3!I74</f>
        <v>0</v>
      </c>
      <c r="J77" s="72">
        <f>дод3!J74</f>
        <v>0</v>
      </c>
      <c r="K77" s="72">
        <f>дод3!K74</f>
        <v>0</v>
      </c>
      <c r="L77" s="72">
        <f>дод3!L74</f>
        <v>0</v>
      </c>
      <c r="M77" s="72">
        <f>дод3!M74</f>
        <v>0</v>
      </c>
      <c r="N77" s="72">
        <f>дод3!N74</f>
        <v>0</v>
      </c>
      <c r="O77" s="72">
        <f>дод3!O74</f>
        <v>0</v>
      </c>
      <c r="P77" s="72">
        <f>дод3!P74</f>
        <v>41930953</v>
      </c>
    </row>
    <row r="78" spans="1:16" ht="22.5" x14ac:dyDescent="0.2">
      <c r="A78" s="300">
        <v>1412020</v>
      </c>
      <c r="B78" s="54" t="s">
        <v>414</v>
      </c>
      <c r="C78" s="54" t="s">
        <v>412</v>
      </c>
      <c r="D78" s="289" t="s">
        <v>202</v>
      </c>
      <c r="E78" s="72">
        <f>дод3!E75</f>
        <v>34744600</v>
      </c>
      <c r="F78" s="72">
        <f>дод3!F75</f>
        <v>34744600</v>
      </c>
      <c r="G78" s="72">
        <f>дод3!G75</f>
        <v>19727800</v>
      </c>
      <c r="H78" s="72">
        <f>дод3!H75</f>
        <v>3425800</v>
      </c>
      <c r="I78" s="72">
        <f>дод3!I75</f>
        <v>0</v>
      </c>
      <c r="J78" s="72">
        <f>дод3!J75</f>
        <v>8239325</v>
      </c>
      <c r="K78" s="72">
        <f>дод3!K75</f>
        <v>183800</v>
      </c>
      <c r="L78" s="72">
        <f>дод3!L75</f>
        <v>3700</v>
      </c>
      <c r="M78" s="72">
        <f>дод3!M75</f>
        <v>12000</v>
      </c>
      <c r="N78" s="72">
        <f>дод3!N75</f>
        <v>8055525</v>
      </c>
      <c r="O78" s="72">
        <f>дод3!O75</f>
        <v>8036425</v>
      </c>
      <c r="P78" s="301">
        <f>дод3!P75</f>
        <v>42983925</v>
      </c>
    </row>
    <row r="79" spans="1:16" ht="0.75" hidden="1" customHeight="1" x14ac:dyDescent="0.2">
      <c r="A79" s="300"/>
      <c r="B79" s="54"/>
      <c r="C79" s="54"/>
      <c r="D79" s="69" t="s">
        <v>342</v>
      </c>
      <c r="E79" s="72">
        <f>дод3!E76</f>
        <v>0</v>
      </c>
      <c r="F79" s="72">
        <v>1</v>
      </c>
      <c r="G79" s="72">
        <v>1</v>
      </c>
      <c r="H79" s="72">
        <v>2</v>
      </c>
      <c r="I79" s="72">
        <v>3</v>
      </c>
      <c r="J79" s="72">
        <v>3</v>
      </c>
      <c r="K79" s="72">
        <v>4</v>
      </c>
      <c r="L79" s="72">
        <v>5</v>
      </c>
      <c r="M79" s="72">
        <v>6</v>
      </c>
      <c r="N79" s="72">
        <v>7</v>
      </c>
      <c r="O79" s="72">
        <v>8</v>
      </c>
      <c r="P79" s="301">
        <v>10</v>
      </c>
    </row>
    <row r="80" spans="1:16" x14ac:dyDescent="0.2">
      <c r="A80" s="300"/>
      <c r="B80" s="54"/>
      <c r="C80" s="54"/>
      <c r="D80" s="69" t="s">
        <v>201</v>
      </c>
      <c r="E80" s="72">
        <f>дод3!E77</f>
        <v>25223750</v>
      </c>
      <c r="F80" s="72">
        <f>дод3!F77</f>
        <v>25223750</v>
      </c>
      <c r="G80" s="72">
        <f>дод3!G77</f>
        <v>17381130</v>
      </c>
      <c r="H80" s="72">
        <f>дод3!H77</f>
        <v>919000</v>
      </c>
      <c r="I80" s="72">
        <f>дод3!I77</f>
        <v>0</v>
      </c>
      <c r="J80" s="72">
        <f>дод3!J77</f>
        <v>0</v>
      </c>
      <c r="K80" s="72">
        <f>дод3!K77</f>
        <v>0</v>
      </c>
      <c r="L80" s="72">
        <f>дод3!L77</f>
        <v>0</v>
      </c>
      <c r="M80" s="72">
        <f>дод3!M77</f>
        <v>0</v>
      </c>
      <c r="N80" s="72">
        <f>дод3!N77</f>
        <v>0</v>
      </c>
      <c r="O80" s="72">
        <f>дод3!O77</f>
        <v>0</v>
      </c>
      <c r="P80" s="72">
        <f>дод3!P77</f>
        <v>25223750</v>
      </c>
    </row>
    <row r="81" spans="1:16" x14ac:dyDescent="0.2">
      <c r="A81" s="300">
        <v>1412050</v>
      </c>
      <c r="B81" s="54" t="s">
        <v>416</v>
      </c>
      <c r="C81" s="54" t="s">
        <v>417</v>
      </c>
      <c r="D81" s="313" t="s">
        <v>203</v>
      </c>
      <c r="E81" s="72">
        <f>дод3!E78</f>
        <v>17671688</v>
      </c>
      <c r="F81" s="72">
        <f>дод3!F78</f>
        <v>17671688</v>
      </c>
      <c r="G81" s="72">
        <f>дод3!G78</f>
        <v>10606900</v>
      </c>
      <c r="H81" s="72">
        <f>дод3!H78</f>
        <v>2149900</v>
      </c>
      <c r="I81" s="72">
        <f>дод3!I78</f>
        <v>0</v>
      </c>
      <c r="J81" s="72">
        <f>дод3!J78</f>
        <v>2758028</v>
      </c>
      <c r="K81" s="72">
        <f>дод3!K78</f>
        <v>59700</v>
      </c>
      <c r="L81" s="72">
        <f>дод3!L78</f>
        <v>1100</v>
      </c>
      <c r="M81" s="72">
        <f>дод3!M78</f>
        <v>0</v>
      </c>
      <c r="N81" s="72">
        <f>дод3!N78</f>
        <v>2698328</v>
      </c>
      <c r="O81" s="72">
        <f>дод3!O78</f>
        <v>2698328</v>
      </c>
      <c r="P81" s="301">
        <f>дод3!P78</f>
        <v>20429716</v>
      </c>
    </row>
    <row r="82" spans="1:16" ht="12.75" hidden="1" customHeight="1" x14ac:dyDescent="0.2">
      <c r="A82" s="300">
        <v>1412110</v>
      </c>
      <c r="B82" s="54" t="s">
        <v>419</v>
      </c>
      <c r="C82" s="54"/>
      <c r="D82" s="313" t="s">
        <v>204</v>
      </c>
      <c r="E82" s="72">
        <f>дод3!E80</f>
        <v>0</v>
      </c>
      <c r="F82" s="72">
        <v>1</v>
      </c>
      <c r="G82" s="72">
        <v>1</v>
      </c>
      <c r="H82" s="72">
        <v>2</v>
      </c>
      <c r="I82" s="72">
        <v>3</v>
      </c>
      <c r="J82" s="72">
        <v>3</v>
      </c>
      <c r="K82" s="72">
        <v>4</v>
      </c>
      <c r="L82" s="72">
        <v>5</v>
      </c>
      <c r="M82" s="72">
        <v>6</v>
      </c>
      <c r="N82" s="72">
        <v>7</v>
      </c>
      <c r="O82" s="72">
        <v>8</v>
      </c>
      <c r="P82" s="301">
        <v>10</v>
      </c>
    </row>
    <row r="83" spans="1:16" ht="12.75" customHeight="1" x14ac:dyDescent="0.2">
      <c r="A83" s="300"/>
      <c r="B83" s="54"/>
      <c r="C83" s="54"/>
      <c r="D83" s="69" t="s">
        <v>201</v>
      </c>
      <c r="E83" s="72">
        <f>дод3!E81</f>
        <v>0</v>
      </c>
      <c r="F83" s="72">
        <f>дод3!F81</f>
        <v>0</v>
      </c>
      <c r="G83" s="72">
        <f>дод3!G81</f>
        <v>0</v>
      </c>
      <c r="H83" s="72">
        <f>дод3!H81</f>
        <v>0</v>
      </c>
      <c r="I83" s="72">
        <f>дод3!I81</f>
        <v>0</v>
      </c>
      <c r="J83" s="72">
        <f>дод3!J81</f>
        <v>0</v>
      </c>
      <c r="K83" s="72">
        <f>дод3!K81</f>
        <v>0</v>
      </c>
      <c r="L83" s="72">
        <f>дод3!L81</f>
        <v>0</v>
      </c>
      <c r="M83" s="72">
        <f>дод3!M81</f>
        <v>0</v>
      </c>
      <c r="N83" s="72">
        <f>дод3!N81</f>
        <v>0</v>
      </c>
      <c r="O83" s="72">
        <f>дод3!O81</f>
        <v>0</v>
      </c>
      <c r="P83" s="72">
        <f>дод3!P81</f>
        <v>0</v>
      </c>
    </row>
    <row r="84" spans="1:16" x14ac:dyDescent="0.2">
      <c r="A84" s="300">
        <v>1412120</v>
      </c>
      <c r="B84" s="54" t="s">
        <v>421</v>
      </c>
      <c r="C84" s="54" t="s">
        <v>422</v>
      </c>
      <c r="D84" s="295" t="s">
        <v>205</v>
      </c>
      <c r="E84" s="72">
        <f>дод3!E82</f>
        <v>14500</v>
      </c>
      <c r="F84" s="72">
        <f>дод3!F82</f>
        <v>14500</v>
      </c>
      <c r="G84" s="72">
        <f>дод3!G82</f>
        <v>0</v>
      </c>
      <c r="H84" s="72">
        <f>дод3!H82</f>
        <v>0</v>
      </c>
      <c r="I84" s="72">
        <f>дод3!I82</f>
        <v>0</v>
      </c>
      <c r="J84" s="72">
        <f>дод3!J82</f>
        <v>0</v>
      </c>
      <c r="K84" s="72">
        <f>дод3!K82</f>
        <v>0</v>
      </c>
      <c r="L84" s="72">
        <f>дод3!L82</f>
        <v>0</v>
      </c>
      <c r="M84" s="72">
        <f>дод3!M82</f>
        <v>0</v>
      </c>
      <c r="N84" s="72">
        <f>дод3!N82</f>
        <v>0</v>
      </c>
      <c r="O84" s="72">
        <f>дод3!O82</f>
        <v>0</v>
      </c>
      <c r="P84" s="301">
        <f>дод3!P82</f>
        <v>14500</v>
      </c>
    </row>
    <row r="85" spans="1:16" ht="22.5" hidden="1" customHeight="1" x14ac:dyDescent="0.2">
      <c r="A85" s="300"/>
      <c r="B85" s="54"/>
      <c r="C85" s="54"/>
      <c r="D85" s="69" t="s">
        <v>342</v>
      </c>
      <c r="E85" s="72">
        <v>0</v>
      </c>
      <c r="F85" s="72">
        <v>0</v>
      </c>
      <c r="G85" s="72">
        <v>0</v>
      </c>
      <c r="H85" s="72">
        <v>0</v>
      </c>
      <c r="I85" s="72">
        <v>0</v>
      </c>
      <c r="J85" s="72">
        <v>0</v>
      </c>
      <c r="K85" s="72">
        <v>0</v>
      </c>
      <c r="L85" s="72">
        <v>0</v>
      </c>
      <c r="M85" s="72">
        <v>0</v>
      </c>
      <c r="N85" s="72">
        <v>0</v>
      </c>
      <c r="O85" s="72">
        <v>0</v>
      </c>
      <c r="P85" s="301">
        <v>0</v>
      </c>
    </row>
    <row r="86" spans="1:16" ht="12.75" hidden="1" customHeight="1" x14ac:dyDescent="0.2">
      <c r="A86" s="300">
        <v>1412130</v>
      </c>
      <c r="B86" s="303" t="s">
        <v>424</v>
      </c>
      <c r="C86" s="303"/>
      <c r="D86" s="295" t="s">
        <v>206</v>
      </c>
      <c r="E86" s="72">
        <v>0</v>
      </c>
      <c r="F86" s="72">
        <v>0</v>
      </c>
      <c r="G86" s="72">
        <v>0</v>
      </c>
      <c r="H86" s="72">
        <v>0</v>
      </c>
      <c r="I86" s="72">
        <v>0</v>
      </c>
      <c r="J86" s="72">
        <v>0</v>
      </c>
      <c r="K86" s="72">
        <v>0</v>
      </c>
      <c r="L86" s="72">
        <v>0</v>
      </c>
      <c r="M86" s="72">
        <v>0</v>
      </c>
      <c r="N86" s="72">
        <v>0</v>
      </c>
      <c r="O86" s="72">
        <v>0</v>
      </c>
      <c r="P86" s="301">
        <v>0</v>
      </c>
    </row>
    <row r="87" spans="1:16" x14ac:dyDescent="0.2">
      <c r="A87" s="300">
        <v>1412140</v>
      </c>
      <c r="B87" s="54" t="s">
        <v>426</v>
      </c>
      <c r="C87" s="54" t="s">
        <v>427</v>
      </c>
      <c r="D87" s="289" t="s">
        <v>207</v>
      </c>
      <c r="E87" s="72">
        <f>дод3!E86</f>
        <v>4688600</v>
      </c>
      <c r="F87" s="72">
        <f>дод3!F86</f>
        <v>4688600</v>
      </c>
      <c r="G87" s="72">
        <f>дод3!G86</f>
        <v>2937700</v>
      </c>
      <c r="H87" s="72">
        <f>дод3!H86</f>
        <v>308500</v>
      </c>
      <c r="I87" s="72">
        <f>дод3!I86</f>
        <v>0</v>
      </c>
      <c r="J87" s="72">
        <f>дод3!J86</f>
        <v>3028761</v>
      </c>
      <c r="K87" s="72">
        <f>дод3!K86</f>
        <v>2239300</v>
      </c>
      <c r="L87" s="72">
        <f>дод3!L86</f>
        <v>1325400</v>
      </c>
      <c r="M87" s="72">
        <f>дод3!M86</f>
        <v>133100</v>
      </c>
      <c r="N87" s="72">
        <f>дод3!N86</f>
        <v>789461</v>
      </c>
      <c r="O87" s="72">
        <f>дод3!O86</f>
        <v>704061</v>
      </c>
      <c r="P87" s="301">
        <f>дод3!P86</f>
        <v>7717361</v>
      </c>
    </row>
    <row r="88" spans="1:16" ht="22.5" hidden="1" customHeight="1" x14ac:dyDescent="0.2">
      <c r="A88" s="300"/>
      <c r="B88" s="54"/>
      <c r="C88" s="54"/>
      <c r="D88" s="69" t="s">
        <v>342</v>
      </c>
      <c r="E88" s="72">
        <f>дод3!E87</f>
        <v>0</v>
      </c>
      <c r="F88" s="72">
        <v>1</v>
      </c>
      <c r="G88" s="72">
        <v>1</v>
      </c>
      <c r="H88" s="72">
        <v>2</v>
      </c>
      <c r="I88" s="72">
        <v>3</v>
      </c>
      <c r="J88" s="72">
        <v>3</v>
      </c>
      <c r="K88" s="72">
        <v>4</v>
      </c>
      <c r="L88" s="72">
        <v>5</v>
      </c>
      <c r="M88" s="72">
        <v>6</v>
      </c>
      <c r="N88" s="72">
        <v>7</v>
      </c>
      <c r="O88" s="72">
        <v>8</v>
      </c>
      <c r="P88" s="301">
        <v>10</v>
      </c>
    </row>
    <row r="89" spans="1:16" x14ac:dyDescent="0.2">
      <c r="A89" s="300"/>
      <c r="B89" s="54"/>
      <c r="C89" s="54"/>
      <c r="D89" s="69" t="s">
        <v>201</v>
      </c>
      <c r="E89" s="72">
        <f>дод3!E88</f>
        <v>3746700</v>
      </c>
      <c r="F89" s="72">
        <f>дод3!F88</f>
        <v>3746700</v>
      </c>
      <c r="G89" s="72">
        <f>дод3!G88</f>
        <v>2622500</v>
      </c>
      <c r="H89" s="72">
        <f>дод3!H88</f>
        <v>110200</v>
      </c>
      <c r="I89" s="72">
        <f>дод3!I88</f>
        <v>0</v>
      </c>
      <c r="J89" s="72">
        <f>дод3!J88</f>
        <v>0</v>
      </c>
      <c r="K89" s="72">
        <f>дод3!K88</f>
        <v>0</v>
      </c>
      <c r="L89" s="72">
        <f>дод3!L88</f>
        <v>0</v>
      </c>
      <c r="M89" s="72">
        <f>дод3!M88</f>
        <v>0</v>
      </c>
      <c r="N89" s="72">
        <f>дод3!N88</f>
        <v>0</v>
      </c>
      <c r="O89" s="72">
        <f>дод3!O88</f>
        <v>0</v>
      </c>
      <c r="P89" s="72">
        <f>дод3!P88</f>
        <v>3746700</v>
      </c>
    </row>
    <row r="90" spans="1:16" x14ac:dyDescent="0.2">
      <c r="A90" s="300">
        <v>1412170</v>
      </c>
      <c r="B90" s="54" t="s">
        <v>429</v>
      </c>
      <c r="C90" s="54" t="s">
        <v>430</v>
      </c>
      <c r="D90" s="302" t="s">
        <v>208</v>
      </c>
      <c r="E90" s="72">
        <f>дод3!E89</f>
        <v>85100</v>
      </c>
      <c r="F90" s="72">
        <f>дод3!F89</f>
        <v>85100</v>
      </c>
      <c r="G90" s="72">
        <f>дод3!G89</f>
        <v>54400</v>
      </c>
      <c r="H90" s="72">
        <f>дод3!H89</f>
        <v>0</v>
      </c>
      <c r="I90" s="72">
        <f>дод3!I89</f>
        <v>0</v>
      </c>
      <c r="J90" s="72">
        <f>дод3!J89</f>
        <v>0</v>
      </c>
      <c r="K90" s="72">
        <f>дод3!K89</f>
        <v>0</v>
      </c>
      <c r="L90" s="72">
        <f>дод3!L89</f>
        <v>0</v>
      </c>
      <c r="M90" s="72">
        <f>дод3!M89</f>
        <v>0</v>
      </c>
      <c r="N90" s="72">
        <f>дод3!N89</f>
        <v>0</v>
      </c>
      <c r="O90" s="72">
        <f>дод3!O89</f>
        <v>0</v>
      </c>
      <c r="P90" s="301">
        <f>дод3!P89</f>
        <v>85100</v>
      </c>
    </row>
    <row r="91" spans="1:16" x14ac:dyDescent="0.2">
      <c r="A91" s="300"/>
      <c r="B91" s="54"/>
      <c r="C91" s="54"/>
      <c r="D91" s="69" t="s">
        <v>201</v>
      </c>
      <c r="E91" s="72">
        <f>дод3!E90</f>
        <v>81300</v>
      </c>
      <c r="F91" s="72">
        <f>дод3!F90</f>
        <v>81300</v>
      </c>
      <c r="G91" s="72">
        <f>дод3!G90</f>
        <v>53600</v>
      </c>
      <c r="H91" s="72">
        <f>дод3!H90</f>
        <v>0</v>
      </c>
      <c r="I91" s="72">
        <f>дод3!I90</f>
        <v>0</v>
      </c>
      <c r="J91" s="72">
        <f>дод3!J90</f>
        <v>0</v>
      </c>
      <c r="K91" s="72">
        <f>дод3!K90</f>
        <v>0</v>
      </c>
      <c r="L91" s="72">
        <f>дод3!L90</f>
        <v>0</v>
      </c>
      <c r="M91" s="72">
        <f>дод3!M90</f>
        <v>0</v>
      </c>
      <c r="N91" s="72">
        <f>дод3!N90</f>
        <v>0</v>
      </c>
      <c r="O91" s="72">
        <f>дод3!O90</f>
        <v>0</v>
      </c>
      <c r="P91" s="72">
        <f>дод3!P90</f>
        <v>81300</v>
      </c>
    </row>
    <row r="92" spans="1:16" x14ac:dyDescent="0.2">
      <c r="A92" s="300">
        <v>1412180</v>
      </c>
      <c r="B92" s="54" t="s">
        <v>432</v>
      </c>
      <c r="C92" s="54" t="s">
        <v>433</v>
      </c>
      <c r="D92" s="302" t="s">
        <v>209</v>
      </c>
      <c r="E92" s="72">
        <f>дод3!E91</f>
        <v>31701130</v>
      </c>
      <c r="F92" s="72">
        <f>дод3!F91</f>
        <v>31701130</v>
      </c>
      <c r="G92" s="72">
        <f>дод3!G91</f>
        <v>19126072</v>
      </c>
      <c r="H92" s="72">
        <f>дод3!H91</f>
        <v>2131400</v>
      </c>
      <c r="I92" s="72">
        <f>дод3!I91</f>
        <v>0</v>
      </c>
      <c r="J92" s="72">
        <f>дод3!J91</f>
        <v>4979720</v>
      </c>
      <c r="K92" s="72">
        <f>дод3!K91</f>
        <v>400500</v>
      </c>
      <c r="L92" s="72">
        <f>дод3!L91</f>
        <v>126000</v>
      </c>
      <c r="M92" s="72">
        <f>дод3!M91</f>
        <v>18800</v>
      </c>
      <c r="N92" s="72">
        <f>дод3!N91</f>
        <v>4579220</v>
      </c>
      <c r="O92" s="72">
        <f>дод3!O91</f>
        <v>4567220</v>
      </c>
      <c r="P92" s="301">
        <f>дод3!P91</f>
        <v>36680850</v>
      </c>
    </row>
    <row r="93" spans="1:16" ht="22.5" hidden="1" customHeight="1" x14ac:dyDescent="0.2">
      <c r="A93" s="300"/>
      <c r="B93" s="54"/>
      <c r="C93" s="54"/>
      <c r="D93" s="69" t="s">
        <v>342</v>
      </c>
      <c r="E93" s="72">
        <f>дод3!E92</f>
        <v>0</v>
      </c>
      <c r="F93" s="72">
        <v>1</v>
      </c>
      <c r="G93" s="72">
        <v>1</v>
      </c>
      <c r="H93" s="72">
        <v>2</v>
      </c>
      <c r="I93" s="72">
        <v>3</v>
      </c>
      <c r="J93" s="72">
        <v>3</v>
      </c>
      <c r="K93" s="72">
        <v>4</v>
      </c>
      <c r="L93" s="72">
        <v>5</v>
      </c>
      <c r="M93" s="72">
        <v>6</v>
      </c>
      <c r="N93" s="72">
        <v>7</v>
      </c>
      <c r="O93" s="72">
        <v>8</v>
      </c>
      <c r="P93" s="301">
        <v>10</v>
      </c>
    </row>
    <row r="94" spans="1:16" x14ac:dyDescent="0.2">
      <c r="A94" s="300"/>
      <c r="B94" s="54"/>
      <c r="C94" s="54"/>
      <c r="D94" s="69" t="s">
        <v>201</v>
      </c>
      <c r="E94" s="72">
        <f>дод3!E93</f>
        <v>25589182</v>
      </c>
      <c r="F94" s="72">
        <f>дод3!F93</f>
        <v>25589182</v>
      </c>
      <c r="G94" s="72">
        <f>дод3!G93</f>
        <v>17815132</v>
      </c>
      <c r="H94" s="72">
        <f>дод3!H93</f>
        <v>710549</v>
      </c>
      <c r="I94" s="72">
        <f>дод3!I93</f>
        <v>0</v>
      </c>
      <c r="J94" s="72">
        <f>дод3!J93</f>
        <v>0</v>
      </c>
      <c r="K94" s="72">
        <f>дод3!K93</f>
        <v>0</v>
      </c>
      <c r="L94" s="72">
        <f>дод3!L93</f>
        <v>0</v>
      </c>
      <c r="M94" s="72">
        <f>дод3!M93</f>
        <v>0</v>
      </c>
      <c r="N94" s="72">
        <f>дод3!N93</f>
        <v>0</v>
      </c>
      <c r="O94" s="72">
        <f>дод3!O93</f>
        <v>0</v>
      </c>
      <c r="P94" s="72">
        <f>дод3!P93</f>
        <v>25589182</v>
      </c>
    </row>
    <row r="95" spans="1:16" ht="14.25" customHeight="1" x14ac:dyDescent="0.2">
      <c r="A95" s="300">
        <v>1412220</v>
      </c>
      <c r="B95" s="54" t="s">
        <v>435</v>
      </c>
      <c r="C95" s="54" t="s">
        <v>436</v>
      </c>
      <c r="D95" s="302" t="s">
        <v>210</v>
      </c>
      <c r="E95" s="72">
        <f>дод3!E94</f>
        <v>8337165</v>
      </c>
      <c r="F95" s="72">
        <f>дод3!F94</f>
        <v>8337165</v>
      </c>
      <c r="G95" s="72">
        <f>дод3!G94</f>
        <v>1216000</v>
      </c>
      <c r="H95" s="72">
        <f>дод3!H94</f>
        <v>187200</v>
      </c>
      <c r="I95" s="72">
        <f>дод3!I94</f>
        <v>0</v>
      </c>
      <c r="J95" s="72">
        <f>дод3!J94</f>
        <v>0</v>
      </c>
      <c r="K95" s="72">
        <f>дод3!K94</f>
        <v>0</v>
      </c>
      <c r="L95" s="72">
        <f>дод3!L94</f>
        <v>0</v>
      </c>
      <c r="M95" s="72">
        <f>дод3!M94</f>
        <v>0</v>
      </c>
      <c r="N95" s="72">
        <f>дод3!N94</f>
        <v>0</v>
      </c>
      <c r="O95" s="72">
        <f>дод3!O94</f>
        <v>0</v>
      </c>
      <c r="P95" s="301">
        <f>дод3!P94</f>
        <v>8337165</v>
      </c>
    </row>
    <row r="96" spans="1:16" ht="12.75" hidden="1" customHeight="1" x14ac:dyDescent="0.2">
      <c r="A96" s="300">
        <v>1412810</v>
      </c>
      <c r="B96" s="54" t="s">
        <v>435</v>
      </c>
      <c r="C96" s="54"/>
      <c r="D96" s="304" t="s">
        <v>211</v>
      </c>
      <c r="E96" s="72">
        <f>дод3!E95</f>
        <v>0</v>
      </c>
      <c r="F96" s="124"/>
      <c r="G96" s="124"/>
      <c r="H96" s="124"/>
      <c r="I96" s="124"/>
      <c r="J96" s="124"/>
      <c r="K96" s="124"/>
      <c r="L96" s="124"/>
      <c r="M96" s="124"/>
      <c r="N96" s="124"/>
      <c r="O96" s="124"/>
      <c r="P96" s="100"/>
    </row>
    <row r="97" spans="1:16" ht="12.75" hidden="1" customHeight="1" x14ac:dyDescent="0.2">
      <c r="A97" s="300">
        <v>1412820</v>
      </c>
      <c r="B97" s="54" t="s">
        <v>435</v>
      </c>
      <c r="C97" s="54"/>
      <c r="D97" s="304" t="s">
        <v>212</v>
      </c>
      <c r="E97" s="72">
        <f>дод3!E96</f>
        <v>1556900</v>
      </c>
      <c r="F97" s="124"/>
      <c r="G97" s="124"/>
      <c r="H97" s="124"/>
      <c r="I97" s="124"/>
      <c r="J97" s="124"/>
      <c r="K97" s="124"/>
      <c r="L97" s="124"/>
      <c r="M97" s="124"/>
      <c r="N97" s="124"/>
      <c r="O97" s="124"/>
      <c r="P97" s="100"/>
    </row>
    <row r="98" spans="1:16" ht="12.75" hidden="1" customHeight="1" x14ac:dyDescent="0.2">
      <c r="A98" s="300">
        <v>1412830</v>
      </c>
      <c r="B98" s="54" t="s">
        <v>435</v>
      </c>
      <c r="C98" s="54"/>
      <c r="D98" s="304" t="s">
        <v>213</v>
      </c>
      <c r="E98" s="72">
        <f>дод3!E97</f>
        <v>99000</v>
      </c>
      <c r="F98" s="124"/>
      <c r="G98" s="124"/>
      <c r="H98" s="124"/>
      <c r="I98" s="124"/>
      <c r="J98" s="124"/>
      <c r="K98" s="124"/>
      <c r="L98" s="124"/>
      <c r="M98" s="124"/>
      <c r="N98" s="124"/>
      <c r="O98" s="124"/>
      <c r="P98" s="100"/>
    </row>
    <row r="99" spans="1:16" ht="12.75" hidden="1" customHeight="1" x14ac:dyDescent="0.2">
      <c r="A99" s="300">
        <v>1412840</v>
      </c>
      <c r="B99" s="54" t="s">
        <v>435</v>
      </c>
      <c r="C99" s="54"/>
      <c r="D99" s="304" t="s">
        <v>214</v>
      </c>
      <c r="E99" s="72">
        <f>дод3!E98</f>
        <v>0</v>
      </c>
      <c r="F99" s="124"/>
      <c r="G99" s="124"/>
      <c r="H99" s="124"/>
      <c r="I99" s="124"/>
      <c r="J99" s="124"/>
      <c r="K99" s="124"/>
      <c r="L99" s="124"/>
      <c r="M99" s="124"/>
      <c r="N99" s="124"/>
      <c r="O99" s="124"/>
      <c r="P99" s="100"/>
    </row>
    <row r="100" spans="1:16" ht="12.75" hidden="1" customHeight="1" x14ac:dyDescent="0.2">
      <c r="A100" s="300">
        <v>1412850</v>
      </c>
      <c r="B100" s="54" t="s">
        <v>435</v>
      </c>
      <c r="C100" s="54"/>
      <c r="D100" s="289" t="s">
        <v>215</v>
      </c>
      <c r="E100" s="72">
        <f>дод3!E99</f>
        <v>205930760.03</v>
      </c>
      <c r="F100" s="124"/>
      <c r="G100" s="124"/>
      <c r="H100" s="124"/>
      <c r="I100" s="124"/>
      <c r="J100" s="124"/>
      <c r="K100" s="124"/>
      <c r="L100" s="124"/>
      <c r="M100" s="124"/>
      <c r="N100" s="124"/>
      <c r="O100" s="124"/>
      <c r="P100" s="100"/>
    </row>
    <row r="101" spans="1:16" ht="12.75" hidden="1" customHeight="1" x14ac:dyDescent="0.2">
      <c r="A101" s="300">
        <v>1412860</v>
      </c>
      <c r="B101" s="54" t="s">
        <v>435</v>
      </c>
      <c r="C101" s="54"/>
      <c r="D101" s="313" t="s">
        <v>216</v>
      </c>
      <c r="E101" s="72">
        <f>дод3!E100</f>
        <v>6214245</v>
      </c>
      <c r="F101" s="124"/>
      <c r="G101" s="124"/>
      <c r="H101" s="124"/>
      <c r="I101" s="124"/>
      <c r="J101" s="124"/>
      <c r="K101" s="124"/>
      <c r="L101" s="124"/>
      <c r="M101" s="124"/>
      <c r="N101" s="124"/>
      <c r="O101" s="124"/>
      <c r="P101" s="100"/>
    </row>
    <row r="102" spans="1:16" ht="12.75" hidden="1" customHeight="1" x14ac:dyDescent="0.2">
      <c r="A102" s="300">
        <v>1412200</v>
      </c>
      <c r="B102" s="54" t="s">
        <v>438</v>
      </c>
      <c r="C102" s="54"/>
      <c r="D102" s="295" t="s">
        <v>217</v>
      </c>
      <c r="E102" s="72">
        <f>дод3!E101</f>
        <v>623680</v>
      </c>
      <c r="F102" s="40">
        <f>дод3!F95</f>
        <v>0</v>
      </c>
      <c r="G102" s="40">
        <f>дод3!G95</f>
        <v>0</v>
      </c>
      <c r="H102" s="40">
        <f>дод3!H95</f>
        <v>0</v>
      </c>
      <c r="I102" s="40">
        <f>дод3!I95</f>
        <v>0</v>
      </c>
      <c r="J102" s="40">
        <f>дод3!J95</f>
        <v>0</v>
      </c>
      <c r="K102" s="40">
        <f>дод3!K95</f>
        <v>0</v>
      </c>
      <c r="L102" s="40">
        <f>дод3!L95</f>
        <v>0</v>
      </c>
      <c r="M102" s="40">
        <f>дод3!M95</f>
        <v>0</v>
      </c>
      <c r="N102" s="40">
        <f>дод3!N95</f>
        <v>0</v>
      </c>
      <c r="O102" s="40">
        <f>дод3!O95</f>
        <v>0</v>
      </c>
      <c r="P102" s="39">
        <f>дод3!P95</f>
        <v>0</v>
      </c>
    </row>
    <row r="103" spans="1:16" ht="12.75" customHeight="1" x14ac:dyDescent="0.2">
      <c r="A103" s="300"/>
      <c r="B103" s="54"/>
      <c r="C103" s="54"/>
      <c r="D103" s="69" t="s">
        <v>201</v>
      </c>
      <c r="E103" s="72">
        <f>дод3!E96</f>
        <v>1556900</v>
      </c>
      <c r="F103" s="72">
        <f>дод3!F96</f>
        <v>1556900</v>
      </c>
      <c r="G103" s="72">
        <f>дод3!G96</f>
        <v>1100000</v>
      </c>
      <c r="H103" s="72">
        <f>дод3!H96</f>
        <v>3000</v>
      </c>
      <c r="I103" s="72">
        <f>дод3!I96</f>
        <v>0</v>
      </c>
      <c r="J103" s="72">
        <f>дод3!J96</f>
        <v>0</v>
      </c>
      <c r="K103" s="72">
        <f>дод3!K96</f>
        <v>0</v>
      </c>
      <c r="L103" s="72">
        <f>дод3!L96</f>
        <v>0</v>
      </c>
      <c r="M103" s="72">
        <f>дод3!M96</f>
        <v>0</v>
      </c>
      <c r="N103" s="72">
        <f>дод3!N96</f>
        <v>0</v>
      </c>
      <c r="O103" s="72">
        <f>дод3!O96</f>
        <v>0</v>
      </c>
      <c r="P103" s="72">
        <f>дод3!P96</f>
        <v>1556900</v>
      </c>
    </row>
    <row r="104" spans="1:16" ht="12.75" customHeight="1" x14ac:dyDescent="0.2">
      <c r="A104" s="300">
        <v>1412211</v>
      </c>
      <c r="B104" s="54" t="s">
        <v>440</v>
      </c>
      <c r="C104" s="54" t="s">
        <v>430</v>
      </c>
      <c r="D104" s="295" t="s">
        <v>218</v>
      </c>
      <c r="E104" s="40">
        <f>дод3!E97</f>
        <v>99000</v>
      </c>
      <c r="F104" s="40">
        <f>дод3!F97</f>
        <v>99000</v>
      </c>
      <c r="G104" s="40">
        <f>дод3!G97</f>
        <v>0</v>
      </c>
      <c r="H104" s="40">
        <f>дод3!H97</f>
        <v>0</v>
      </c>
      <c r="I104" s="40">
        <f>дод3!I97</f>
        <v>0</v>
      </c>
      <c r="J104" s="40">
        <f>дод3!J97</f>
        <v>0</v>
      </c>
      <c r="K104" s="40">
        <f>дод3!K97</f>
        <v>0</v>
      </c>
      <c r="L104" s="40">
        <f>дод3!L97</f>
        <v>0</v>
      </c>
      <c r="M104" s="40">
        <f>дод3!M97</f>
        <v>0</v>
      </c>
      <c r="N104" s="40">
        <f>дод3!N97</f>
        <v>0</v>
      </c>
      <c r="O104" s="40">
        <f>дод3!O97</f>
        <v>0</v>
      </c>
      <c r="P104" s="39">
        <f>дод3!P97</f>
        <v>99000</v>
      </c>
    </row>
    <row r="105" spans="1:16" ht="22.5" hidden="1" customHeight="1" x14ac:dyDescent="0.2">
      <c r="A105" s="300">
        <v>1420000</v>
      </c>
      <c r="B105" s="281"/>
      <c r="C105" s="54"/>
      <c r="D105" s="314" t="s">
        <v>219</v>
      </c>
      <c r="E105" s="39">
        <v>0</v>
      </c>
      <c r="F105" s="39">
        <v>0</v>
      </c>
      <c r="G105" s="39">
        <v>0</v>
      </c>
      <c r="H105" s="39">
        <v>0</v>
      </c>
      <c r="I105" s="39">
        <v>0</v>
      </c>
      <c r="J105" s="39">
        <v>0</v>
      </c>
      <c r="K105" s="39">
        <v>0</v>
      </c>
      <c r="L105" s="39">
        <v>0</v>
      </c>
      <c r="M105" s="39">
        <v>0</v>
      </c>
      <c r="N105" s="39">
        <v>0</v>
      </c>
      <c r="O105" s="39">
        <v>0</v>
      </c>
      <c r="P105" s="315">
        <v>0</v>
      </c>
    </row>
    <row r="106" spans="1:16" ht="12.75" hidden="1" customHeight="1" x14ac:dyDescent="0.2">
      <c r="A106" s="300"/>
      <c r="B106" s="281"/>
      <c r="C106" s="54"/>
      <c r="D106" s="289"/>
      <c r="E106" s="40"/>
      <c r="F106" s="40"/>
      <c r="G106" s="40"/>
      <c r="H106" s="40"/>
      <c r="I106" s="40"/>
      <c r="J106" s="39"/>
      <c r="K106" s="40"/>
      <c r="L106" s="40"/>
      <c r="M106" s="40"/>
      <c r="N106" s="40"/>
      <c r="O106" s="40"/>
      <c r="P106" s="315"/>
    </row>
    <row r="107" spans="1:16" ht="12.75" hidden="1" customHeight="1" x14ac:dyDescent="0.2">
      <c r="A107" s="300"/>
      <c r="B107" s="281"/>
      <c r="C107" s="54"/>
      <c r="D107" s="302"/>
      <c r="E107" s="40"/>
      <c r="F107" s="40"/>
      <c r="G107" s="40"/>
      <c r="H107" s="40"/>
      <c r="I107" s="40"/>
      <c r="J107" s="39"/>
      <c r="K107" s="40"/>
      <c r="L107" s="40"/>
      <c r="M107" s="40"/>
      <c r="N107" s="47"/>
      <c r="O107" s="47"/>
      <c r="P107" s="315"/>
    </row>
    <row r="108" spans="1:16" ht="12.75" hidden="1" customHeight="1" x14ac:dyDescent="0.2">
      <c r="A108" s="300"/>
      <c r="B108" s="281"/>
      <c r="C108" s="54"/>
      <c r="D108" s="302"/>
      <c r="E108" s="40"/>
      <c r="F108" s="40"/>
      <c r="G108" s="40"/>
      <c r="H108" s="40"/>
      <c r="I108" s="40"/>
      <c r="J108" s="39"/>
      <c r="K108" s="40"/>
      <c r="L108" s="40"/>
      <c r="M108" s="40"/>
      <c r="N108" s="47"/>
      <c r="O108" s="47"/>
      <c r="P108" s="315"/>
    </row>
    <row r="109" spans="1:16" ht="12.75" hidden="1" customHeight="1" x14ac:dyDescent="0.2">
      <c r="A109" s="300"/>
      <c r="B109" s="281"/>
      <c r="C109" s="54"/>
      <c r="D109" s="295"/>
      <c r="E109" s="40"/>
      <c r="F109" s="40"/>
      <c r="G109" s="40"/>
      <c r="H109" s="40"/>
      <c r="I109" s="40"/>
      <c r="J109" s="39"/>
      <c r="K109" s="47"/>
      <c r="L109" s="47"/>
      <c r="M109" s="47"/>
      <c r="N109" s="47"/>
      <c r="O109" s="47"/>
      <c r="P109" s="315"/>
    </row>
    <row r="110" spans="1:16" ht="12.75" hidden="1" customHeight="1" x14ac:dyDescent="0.2">
      <c r="A110" s="300">
        <v>1430000</v>
      </c>
      <c r="B110" s="281"/>
      <c r="C110" s="54"/>
      <c r="D110" s="314" t="s">
        <v>220</v>
      </c>
      <c r="E110" s="39">
        <v>0</v>
      </c>
      <c r="F110" s="39">
        <v>0</v>
      </c>
      <c r="G110" s="39">
        <v>0</v>
      </c>
      <c r="H110" s="39">
        <v>0</v>
      </c>
      <c r="I110" s="39">
        <v>0</v>
      </c>
      <c r="J110" s="39">
        <v>0</v>
      </c>
      <c r="K110" s="39">
        <v>0</v>
      </c>
      <c r="L110" s="39">
        <v>0</v>
      </c>
      <c r="M110" s="39">
        <v>0</v>
      </c>
      <c r="N110" s="39">
        <v>0</v>
      </c>
      <c r="O110" s="39">
        <v>0</v>
      </c>
      <c r="P110" s="315">
        <v>0</v>
      </c>
    </row>
    <row r="111" spans="1:16" ht="12.75" hidden="1" customHeight="1" x14ac:dyDescent="0.2">
      <c r="A111" s="300"/>
      <c r="B111" s="281"/>
      <c r="C111" s="54"/>
      <c r="D111" s="313"/>
      <c r="E111" s="40"/>
      <c r="F111" s="40"/>
      <c r="G111" s="40"/>
      <c r="H111" s="40"/>
      <c r="I111" s="40"/>
      <c r="J111" s="39"/>
      <c r="K111" s="40"/>
      <c r="L111" s="40"/>
      <c r="M111" s="40"/>
      <c r="N111" s="47"/>
      <c r="O111" s="47"/>
      <c r="P111" s="315"/>
    </row>
    <row r="112" spans="1:16" ht="22.5" hidden="1" customHeight="1" x14ac:dyDescent="0.2">
      <c r="A112" s="300">
        <v>1440000</v>
      </c>
      <c r="B112" s="281"/>
      <c r="C112" s="54"/>
      <c r="D112" s="314" t="s">
        <v>221</v>
      </c>
      <c r="E112" s="39">
        <v>0</v>
      </c>
      <c r="F112" s="39">
        <v>0</v>
      </c>
      <c r="G112" s="39">
        <v>0</v>
      </c>
      <c r="H112" s="39">
        <v>0</v>
      </c>
      <c r="I112" s="39">
        <v>0</v>
      </c>
      <c r="J112" s="39">
        <v>0</v>
      </c>
      <c r="K112" s="39">
        <v>0</v>
      </c>
      <c r="L112" s="39">
        <v>0</v>
      </c>
      <c r="M112" s="39">
        <v>0</v>
      </c>
      <c r="N112" s="39">
        <v>0</v>
      </c>
      <c r="O112" s="39">
        <v>0</v>
      </c>
      <c r="P112" s="315">
        <v>0</v>
      </c>
    </row>
    <row r="113" spans="1:16" ht="12.75" hidden="1" customHeight="1" x14ac:dyDescent="0.2">
      <c r="A113" s="300"/>
      <c r="B113" s="281"/>
      <c r="C113" s="54"/>
      <c r="D113" s="313"/>
      <c r="E113" s="40"/>
      <c r="F113" s="40"/>
      <c r="G113" s="40"/>
      <c r="H113" s="40"/>
      <c r="I113" s="40"/>
      <c r="J113" s="39"/>
      <c r="K113" s="40"/>
      <c r="L113" s="40"/>
      <c r="M113" s="40"/>
      <c r="N113" s="47"/>
      <c r="O113" s="47"/>
      <c r="P113" s="315"/>
    </row>
    <row r="114" spans="1:16" ht="12.75" hidden="1" customHeight="1" x14ac:dyDescent="0.2">
      <c r="A114" s="300">
        <v>1450000</v>
      </c>
      <c r="B114" s="281"/>
      <c r="C114" s="54"/>
      <c r="D114" s="314" t="s">
        <v>222</v>
      </c>
      <c r="E114" s="39">
        <v>0</v>
      </c>
      <c r="F114" s="39">
        <v>0</v>
      </c>
      <c r="G114" s="39">
        <v>0</v>
      </c>
      <c r="H114" s="39">
        <v>0</v>
      </c>
      <c r="I114" s="39">
        <v>0</v>
      </c>
      <c r="J114" s="39">
        <v>0</v>
      </c>
      <c r="K114" s="39">
        <v>0</v>
      </c>
      <c r="L114" s="39">
        <v>0</v>
      </c>
      <c r="M114" s="39">
        <v>0</v>
      </c>
      <c r="N114" s="39">
        <v>0</v>
      </c>
      <c r="O114" s="39">
        <v>0</v>
      </c>
      <c r="P114" s="315">
        <v>0</v>
      </c>
    </row>
    <row r="115" spans="1:16" ht="12.75" hidden="1" customHeight="1" x14ac:dyDescent="0.2">
      <c r="A115" s="300">
        <v>1412220</v>
      </c>
      <c r="B115" s="281"/>
      <c r="C115" s="54" t="s">
        <v>440</v>
      </c>
      <c r="D115" s="289" t="s">
        <v>218</v>
      </c>
      <c r="E115" s="40"/>
      <c r="F115" s="40"/>
      <c r="G115" s="40"/>
      <c r="H115" s="40"/>
      <c r="I115" s="40"/>
      <c r="J115" s="39">
        <v>0</v>
      </c>
      <c r="K115" s="47"/>
      <c r="L115" s="47"/>
      <c r="M115" s="47"/>
      <c r="N115" s="47"/>
      <c r="O115" s="47"/>
      <c r="P115" s="315">
        <v>0</v>
      </c>
    </row>
    <row r="116" spans="1:16" ht="22.5" x14ac:dyDescent="0.2">
      <c r="A116" s="298">
        <v>1500000</v>
      </c>
      <c r="B116" s="277"/>
      <c r="C116" s="278"/>
      <c r="D116" s="279" t="s">
        <v>443</v>
      </c>
      <c r="E116" s="46">
        <f>дод3!E99</f>
        <v>205930760.03</v>
      </c>
      <c r="F116" s="46">
        <f>дод3!F99</f>
        <v>205930760.03</v>
      </c>
      <c r="G116" s="46">
        <f>дод3!G99</f>
        <v>7894939</v>
      </c>
      <c r="H116" s="46">
        <f>дод3!H99</f>
        <v>1023400</v>
      </c>
      <c r="I116" s="46">
        <f>дод3!I99</f>
        <v>0</v>
      </c>
      <c r="J116" s="46">
        <f>дод3!J99</f>
        <v>1612674</v>
      </c>
      <c r="K116" s="46">
        <f>дод3!K99</f>
        <v>42000</v>
      </c>
      <c r="L116" s="46">
        <f>дод3!L99</f>
        <v>7000</v>
      </c>
      <c r="M116" s="46">
        <f>дод3!M99</f>
        <v>9500</v>
      </c>
      <c r="N116" s="46">
        <f>дод3!N99</f>
        <v>1570674</v>
      </c>
      <c r="O116" s="46">
        <f>дод3!O99</f>
        <v>1570674</v>
      </c>
      <c r="P116" s="46">
        <f>дод3!P99</f>
        <v>207543434.03</v>
      </c>
    </row>
    <row r="117" spans="1:16" ht="22.5" x14ac:dyDescent="0.2">
      <c r="A117" s="300">
        <v>1510000</v>
      </c>
      <c r="B117" s="281"/>
      <c r="C117" s="278"/>
      <c r="D117" s="282" t="s">
        <v>223</v>
      </c>
      <c r="E117" s="46">
        <f t="shared" ref="E117:P117" si="5">E116</f>
        <v>205930760.03</v>
      </c>
      <c r="F117" s="46">
        <f t="shared" si="5"/>
        <v>205930760.03</v>
      </c>
      <c r="G117" s="46">
        <f t="shared" si="5"/>
        <v>7894939</v>
      </c>
      <c r="H117" s="46">
        <f t="shared" si="5"/>
        <v>1023400</v>
      </c>
      <c r="I117" s="46">
        <f t="shared" si="5"/>
        <v>0</v>
      </c>
      <c r="J117" s="46">
        <f t="shared" si="5"/>
        <v>1612674</v>
      </c>
      <c r="K117" s="46">
        <f t="shared" si="5"/>
        <v>42000</v>
      </c>
      <c r="L117" s="46">
        <f t="shared" si="5"/>
        <v>7000</v>
      </c>
      <c r="M117" s="46">
        <f t="shared" si="5"/>
        <v>9500</v>
      </c>
      <c r="N117" s="46">
        <f t="shared" si="5"/>
        <v>1570674</v>
      </c>
      <c r="O117" s="46">
        <f t="shared" si="5"/>
        <v>1570674</v>
      </c>
      <c r="P117" s="46">
        <f t="shared" si="5"/>
        <v>207543434.03</v>
      </c>
    </row>
    <row r="118" spans="1:16" s="34" customFormat="1" x14ac:dyDescent="0.2">
      <c r="A118" s="311">
        <v>1510180</v>
      </c>
      <c r="B118" s="283" t="s">
        <v>309</v>
      </c>
      <c r="C118" s="283" t="s">
        <v>310</v>
      </c>
      <c r="D118" s="312" t="s">
        <v>224</v>
      </c>
      <c r="E118" s="72">
        <f>дод3!E100</f>
        <v>6214245</v>
      </c>
      <c r="F118" s="72">
        <f>дод3!F100</f>
        <v>6214245</v>
      </c>
      <c r="G118" s="72">
        <f>дод3!G100</f>
        <v>4152339</v>
      </c>
      <c r="H118" s="72">
        <f>дод3!H100</f>
        <v>224800</v>
      </c>
      <c r="I118" s="72">
        <f>дод3!I100</f>
        <v>0</v>
      </c>
      <c r="J118" s="72">
        <f>дод3!J100</f>
        <v>140000</v>
      </c>
      <c r="K118" s="72">
        <f>дод3!K100</f>
        <v>0</v>
      </c>
      <c r="L118" s="72">
        <f>дод3!L100</f>
        <v>0</v>
      </c>
      <c r="M118" s="72">
        <f>дод3!M100</f>
        <v>0</v>
      </c>
      <c r="N118" s="72">
        <f>дод3!N100</f>
        <v>140000</v>
      </c>
      <c r="O118" s="72">
        <f>дод3!O100</f>
        <v>140000</v>
      </c>
      <c r="P118" s="301">
        <f>дод3!P100</f>
        <v>6354245</v>
      </c>
    </row>
    <row r="119" spans="1:16" s="34" customFormat="1" ht="33.75" x14ac:dyDescent="0.2">
      <c r="A119" s="311">
        <v>1511060</v>
      </c>
      <c r="B119" s="287" t="s">
        <v>444</v>
      </c>
      <c r="C119" s="287" t="s">
        <v>373</v>
      </c>
      <c r="D119" s="289" t="s">
        <v>225</v>
      </c>
      <c r="E119" s="404">
        <f>дод3!E101</f>
        <v>623680</v>
      </c>
      <c r="F119" s="404">
        <f>дод3!F101</f>
        <v>623680</v>
      </c>
      <c r="G119" s="72">
        <f>дод3!G101</f>
        <v>0</v>
      </c>
      <c r="H119" s="72">
        <f>дод3!H101</f>
        <v>0</v>
      </c>
      <c r="I119" s="72">
        <f>дод3!I101</f>
        <v>0</v>
      </c>
      <c r="J119" s="72">
        <f>дод3!J101</f>
        <v>0</v>
      </c>
      <c r="K119" s="72">
        <f>дод3!K101</f>
        <v>0</v>
      </c>
      <c r="L119" s="72">
        <f>дод3!L101</f>
        <v>0</v>
      </c>
      <c r="M119" s="72">
        <f>дод3!M101</f>
        <v>0</v>
      </c>
      <c r="N119" s="72">
        <f>дод3!N101</f>
        <v>0</v>
      </c>
      <c r="O119" s="72">
        <f>дод3!O101</f>
        <v>0</v>
      </c>
      <c r="P119" s="301">
        <f>дод3!P101</f>
        <v>623680</v>
      </c>
    </row>
    <row r="120" spans="1:16" s="34" customFormat="1" ht="56.25" x14ac:dyDescent="0.2">
      <c r="A120" s="311"/>
      <c r="B120" s="316"/>
      <c r="C120" s="287"/>
      <c r="D120" s="289" t="s">
        <v>446</v>
      </c>
      <c r="E120" s="404">
        <f>дод3!E102</f>
        <v>623680</v>
      </c>
      <c r="F120" s="404">
        <f>дод3!F102</f>
        <v>623680</v>
      </c>
      <c r="G120" s="72">
        <f>дод3!G102</f>
        <v>0</v>
      </c>
      <c r="H120" s="72">
        <f>дод3!H102</f>
        <v>0</v>
      </c>
      <c r="I120" s="72">
        <f>дод3!I102</f>
        <v>0</v>
      </c>
      <c r="J120" s="72">
        <f>дод3!J102</f>
        <v>0</v>
      </c>
      <c r="K120" s="72">
        <f>дод3!K102</f>
        <v>0</v>
      </c>
      <c r="L120" s="72">
        <f>дод3!L102</f>
        <v>0</v>
      </c>
      <c r="M120" s="72">
        <f>дод3!M102</f>
        <v>0</v>
      </c>
      <c r="N120" s="72">
        <f>дод3!N102</f>
        <v>0</v>
      </c>
      <c r="O120" s="72">
        <f>дод3!O102</f>
        <v>0</v>
      </c>
      <c r="P120" s="301">
        <f>дод3!P102</f>
        <v>623680</v>
      </c>
    </row>
    <row r="121" spans="1:16" s="34" customFormat="1" ht="33.75" x14ac:dyDescent="0.2">
      <c r="A121" s="311">
        <v>1513010</v>
      </c>
      <c r="B121" s="316"/>
      <c r="C121" s="287"/>
      <c r="D121" s="289" t="s">
        <v>226</v>
      </c>
      <c r="E121" s="403">
        <f t="shared" ref="E121:P121" si="6">E122+E124+E126+E128+E130+E132</f>
        <v>56362319.989999995</v>
      </c>
      <c r="F121" s="403">
        <f t="shared" si="6"/>
        <v>56362319.989999995</v>
      </c>
      <c r="G121" s="72">
        <f t="shared" si="6"/>
        <v>0</v>
      </c>
      <c r="H121" s="72">
        <f t="shared" si="6"/>
        <v>0</v>
      </c>
      <c r="I121" s="72">
        <f t="shared" si="6"/>
        <v>0</v>
      </c>
      <c r="J121" s="72">
        <f t="shared" si="6"/>
        <v>0</v>
      </c>
      <c r="K121" s="72">
        <f t="shared" si="6"/>
        <v>0</v>
      </c>
      <c r="L121" s="72">
        <f t="shared" si="6"/>
        <v>0</v>
      </c>
      <c r="M121" s="72">
        <f t="shared" si="6"/>
        <v>0</v>
      </c>
      <c r="N121" s="72">
        <f t="shared" si="6"/>
        <v>0</v>
      </c>
      <c r="O121" s="72">
        <f t="shared" si="6"/>
        <v>0</v>
      </c>
      <c r="P121" s="301">
        <f t="shared" si="6"/>
        <v>56362319.989999995</v>
      </c>
    </row>
    <row r="122" spans="1:16" s="34" customFormat="1" ht="69" customHeight="1" x14ac:dyDescent="0.2">
      <c r="A122" s="311">
        <v>1513011</v>
      </c>
      <c r="B122" s="316" t="s">
        <v>447</v>
      </c>
      <c r="C122" s="317" t="s">
        <v>320</v>
      </c>
      <c r="D122" s="318" t="s">
        <v>227</v>
      </c>
      <c r="E122" s="403">
        <f>дод3!E103</f>
        <v>14564991.92</v>
      </c>
      <c r="F122" s="403">
        <f>дод3!F103</f>
        <v>14564991.92</v>
      </c>
      <c r="G122" s="72">
        <f>дод3!G103</f>
        <v>0</v>
      </c>
      <c r="H122" s="72">
        <f>дод3!H103</f>
        <v>0</v>
      </c>
      <c r="I122" s="72">
        <f>дод3!I103</f>
        <v>0</v>
      </c>
      <c r="J122" s="72">
        <f>дод3!J103</f>
        <v>0</v>
      </c>
      <c r="K122" s="72">
        <f>дод3!K103</f>
        <v>0</v>
      </c>
      <c r="L122" s="72">
        <f>дод3!L103</f>
        <v>0</v>
      </c>
      <c r="M122" s="72">
        <f>дод3!M103</f>
        <v>0</v>
      </c>
      <c r="N122" s="72">
        <f>дод3!N103</f>
        <v>0</v>
      </c>
      <c r="O122" s="72">
        <f>дод3!O103</f>
        <v>0</v>
      </c>
      <c r="P122" s="301">
        <f>дод3!P103</f>
        <v>14564991.92</v>
      </c>
    </row>
    <row r="123" spans="1:16" s="34" customFormat="1" ht="45" x14ac:dyDescent="0.2">
      <c r="A123" s="311"/>
      <c r="B123" s="316"/>
      <c r="C123" s="317"/>
      <c r="D123" s="289" t="s">
        <v>449</v>
      </c>
      <c r="E123" s="403">
        <f t="shared" ref="E123:P123" si="7">E122</f>
        <v>14564991.92</v>
      </c>
      <c r="F123" s="403">
        <f t="shared" si="7"/>
        <v>14564991.92</v>
      </c>
      <c r="G123" s="72">
        <f t="shared" si="7"/>
        <v>0</v>
      </c>
      <c r="H123" s="72">
        <f t="shared" si="7"/>
        <v>0</v>
      </c>
      <c r="I123" s="72">
        <f t="shared" si="7"/>
        <v>0</v>
      </c>
      <c r="J123" s="72">
        <f t="shared" si="7"/>
        <v>0</v>
      </c>
      <c r="K123" s="72">
        <f t="shared" si="7"/>
        <v>0</v>
      </c>
      <c r="L123" s="72">
        <f t="shared" si="7"/>
        <v>0</v>
      </c>
      <c r="M123" s="72">
        <f t="shared" si="7"/>
        <v>0</v>
      </c>
      <c r="N123" s="72">
        <f t="shared" si="7"/>
        <v>0</v>
      </c>
      <c r="O123" s="72">
        <f t="shared" si="7"/>
        <v>0</v>
      </c>
      <c r="P123" s="301">
        <f t="shared" si="7"/>
        <v>14564991.92</v>
      </c>
    </row>
    <row r="124" spans="1:16" s="34" customFormat="1" ht="177.75" customHeight="1" x14ac:dyDescent="0.2">
      <c r="A124" s="311">
        <v>1513012</v>
      </c>
      <c r="B124" s="316" t="s">
        <v>456</v>
      </c>
      <c r="C124" s="317" t="s">
        <v>320</v>
      </c>
      <c r="D124" s="295" t="s">
        <v>0</v>
      </c>
      <c r="E124" s="403">
        <f>дод3!E109</f>
        <v>2047175.01</v>
      </c>
      <c r="F124" s="403">
        <f>дод3!F109</f>
        <v>2047175.01</v>
      </c>
      <c r="G124" s="72">
        <f>дод3!G109</f>
        <v>0</v>
      </c>
      <c r="H124" s="72">
        <f>дод3!H109</f>
        <v>0</v>
      </c>
      <c r="I124" s="72">
        <f>дод3!I109</f>
        <v>0</v>
      </c>
      <c r="J124" s="72">
        <f>дод3!J109</f>
        <v>0</v>
      </c>
      <c r="K124" s="72">
        <f>дод3!K109</f>
        <v>0</v>
      </c>
      <c r="L124" s="72">
        <f>дод3!L109</f>
        <v>0</v>
      </c>
      <c r="M124" s="72">
        <f>дод3!M109</f>
        <v>0</v>
      </c>
      <c r="N124" s="72">
        <f>дод3!N109</f>
        <v>0</v>
      </c>
      <c r="O124" s="72">
        <f>дод3!O109</f>
        <v>0</v>
      </c>
      <c r="P124" s="301">
        <f>дод3!P109</f>
        <v>2047175.01</v>
      </c>
    </row>
    <row r="125" spans="1:16" s="34" customFormat="1" ht="45" x14ac:dyDescent="0.2">
      <c r="A125" s="311"/>
      <c r="B125" s="316"/>
      <c r="C125" s="317"/>
      <c r="D125" s="289" t="s">
        <v>449</v>
      </c>
      <c r="E125" s="403">
        <f t="shared" ref="E125:P125" si="8">E124</f>
        <v>2047175.01</v>
      </c>
      <c r="F125" s="403">
        <f t="shared" si="8"/>
        <v>2047175.01</v>
      </c>
      <c r="G125" s="72">
        <f t="shared" si="8"/>
        <v>0</v>
      </c>
      <c r="H125" s="72">
        <f t="shared" si="8"/>
        <v>0</v>
      </c>
      <c r="I125" s="72">
        <f t="shared" si="8"/>
        <v>0</v>
      </c>
      <c r="J125" s="72">
        <f t="shared" si="8"/>
        <v>0</v>
      </c>
      <c r="K125" s="72">
        <f t="shared" si="8"/>
        <v>0</v>
      </c>
      <c r="L125" s="72">
        <f t="shared" si="8"/>
        <v>0</v>
      </c>
      <c r="M125" s="72">
        <f t="shared" si="8"/>
        <v>0</v>
      </c>
      <c r="N125" s="72">
        <f t="shared" si="8"/>
        <v>0</v>
      </c>
      <c r="O125" s="72">
        <f t="shared" si="8"/>
        <v>0</v>
      </c>
      <c r="P125" s="301">
        <f t="shared" si="8"/>
        <v>2047175.01</v>
      </c>
    </row>
    <row r="126" spans="1:16" s="34" customFormat="1" ht="45" x14ac:dyDescent="0.2">
      <c r="A126" s="311">
        <v>1513013</v>
      </c>
      <c r="B126" s="316" t="s">
        <v>3</v>
      </c>
      <c r="C126" s="317" t="s">
        <v>4</v>
      </c>
      <c r="D126" s="295" t="s">
        <v>228</v>
      </c>
      <c r="E126" s="403">
        <f>дод3!E113</f>
        <v>525891.93000000005</v>
      </c>
      <c r="F126" s="403">
        <f>дод3!F113</f>
        <v>525891.93000000005</v>
      </c>
      <c r="G126" s="72">
        <f>дод3!G113</f>
        <v>0</v>
      </c>
      <c r="H126" s="72">
        <f>дод3!H113</f>
        <v>0</v>
      </c>
      <c r="I126" s="72">
        <f>дод3!I113</f>
        <v>0</v>
      </c>
      <c r="J126" s="72">
        <f>дод3!J113</f>
        <v>0</v>
      </c>
      <c r="K126" s="72">
        <f>дод3!K113</f>
        <v>0</v>
      </c>
      <c r="L126" s="72">
        <f>дод3!L113</f>
        <v>0</v>
      </c>
      <c r="M126" s="72">
        <f>дод3!M113</f>
        <v>0</v>
      </c>
      <c r="N126" s="72">
        <f>дод3!N113</f>
        <v>0</v>
      </c>
      <c r="O126" s="72">
        <f>дод3!O113</f>
        <v>0</v>
      </c>
      <c r="P126" s="301">
        <f>дод3!P113</f>
        <v>525891.93000000005</v>
      </c>
    </row>
    <row r="127" spans="1:16" s="34" customFormat="1" ht="45" x14ac:dyDescent="0.2">
      <c r="A127" s="311"/>
      <c r="B127" s="316"/>
      <c r="C127" s="317"/>
      <c r="D127" s="289" t="s">
        <v>449</v>
      </c>
      <c r="E127" s="403">
        <f t="shared" ref="E127:P127" si="9">E126</f>
        <v>525891.93000000005</v>
      </c>
      <c r="F127" s="403">
        <f t="shared" si="9"/>
        <v>525891.93000000005</v>
      </c>
      <c r="G127" s="72">
        <f t="shared" si="9"/>
        <v>0</v>
      </c>
      <c r="H127" s="72">
        <f t="shared" si="9"/>
        <v>0</v>
      </c>
      <c r="I127" s="72">
        <f t="shared" si="9"/>
        <v>0</v>
      </c>
      <c r="J127" s="72">
        <f t="shared" si="9"/>
        <v>0</v>
      </c>
      <c r="K127" s="72">
        <f t="shared" si="9"/>
        <v>0</v>
      </c>
      <c r="L127" s="72">
        <f t="shared" si="9"/>
        <v>0</v>
      </c>
      <c r="M127" s="72">
        <f t="shared" si="9"/>
        <v>0</v>
      </c>
      <c r="N127" s="72">
        <f t="shared" si="9"/>
        <v>0</v>
      </c>
      <c r="O127" s="72">
        <f t="shared" si="9"/>
        <v>0</v>
      </c>
      <c r="P127" s="301">
        <f t="shared" si="9"/>
        <v>525891.93000000005</v>
      </c>
    </row>
    <row r="128" spans="1:16" s="34" customFormat="1" ht="60.75" customHeight="1" x14ac:dyDescent="0.2">
      <c r="A128" s="311">
        <v>1513014</v>
      </c>
      <c r="B128" s="316" t="s">
        <v>11</v>
      </c>
      <c r="C128" s="317" t="s">
        <v>4</v>
      </c>
      <c r="D128" s="295" t="s">
        <v>229</v>
      </c>
      <c r="E128" s="403">
        <f>дод3!E119</f>
        <v>0</v>
      </c>
      <c r="F128" s="403">
        <f>дод3!F119</f>
        <v>0</v>
      </c>
      <c r="G128" s="72">
        <f>дод3!G119</f>
        <v>0</v>
      </c>
      <c r="H128" s="72">
        <f>дод3!H119</f>
        <v>0</v>
      </c>
      <c r="I128" s="72">
        <f>дод3!I119</f>
        <v>0</v>
      </c>
      <c r="J128" s="72">
        <f>дод3!J119</f>
        <v>0</v>
      </c>
      <c r="K128" s="72">
        <f>дод3!K119</f>
        <v>0</v>
      </c>
      <c r="L128" s="72">
        <f>дод3!L119</f>
        <v>0</v>
      </c>
      <c r="M128" s="72">
        <f>дод3!M119</f>
        <v>0</v>
      </c>
      <c r="N128" s="72">
        <f>дод3!N119</f>
        <v>0</v>
      </c>
      <c r="O128" s="72">
        <f>дод3!O119</f>
        <v>0</v>
      </c>
      <c r="P128" s="301">
        <f>дод3!P119</f>
        <v>0</v>
      </c>
    </row>
    <row r="129" spans="1:16" s="34" customFormat="1" ht="33.75" customHeight="1" x14ac:dyDescent="0.2">
      <c r="A129" s="311"/>
      <c r="B129" s="316"/>
      <c r="C129" s="317"/>
      <c r="D129" s="289" t="s">
        <v>13</v>
      </c>
      <c r="E129" s="403">
        <f t="shared" ref="E129:P129" si="10">E128</f>
        <v>0</v>
      </c>
      <c r="F129" s="403">
        <f t="shared" si="10"/>
        <v>0</v>
      </c>
      <c r="G129" s="72">
        <f t="shared" si="10"/>
        <v>0</v>
      </c>
      <c r="H129" s="72">
        <f t="shared" si="10"/>
        <v>0</v>
      </c>
      <c r="I129" s="72">
        <f t="shared" si="10"/>
        <v>0</v>
      </c>
      <c r="J129" s="72">
        <f t="shared" si="10"/>
        <v>0</v>
      </c>
      <c r="K129" s="72">
        <f t="shared" si="10"/>
        <v>0</v>
      </c>
      <c r="L129" s="72">
        <f t="shared" si="10"/>
        <v>0</v>
      </c>
      <c r="M129" s="72">
        <f t="shared" si="10"/>
        <v>0</v>
      </c>
      <c r="N129" s="72">
        <f t="shared" si="10"/>
        <v>0</v>
      </c>
      <c r="O129" s="72">
        <f t="shared" si="10"/>
        <v>0</v>
      </c>
      <c r="P129" s="301">
        <f t="shared" si="10"/>
        <v>0</v>
      </c>
    </row>
    <row r="130" spans="1:16" s="34" customFormat="1" ht="56.25" x14ac:dyDescent="0.2">
      <c r="A130" s="311">
        <v>1513015</v>
      </c>
      <c r="B130" s="316" t="s">
        <v>18</v>
      </c>
      <c r="C130" s="317" t="s">
        <v>4</v>
      </c>
      <c r="D130" s="289" t="s">
        <v>230</v>
      </c>
      <c r="E130" s="403">
        <f>дод3!E123</f>
        <v>1143648.1599999999</v>
      </c>
      <c r="F130" s="403">
        <f>дод3!F123</f>
        <v>1143648.1599999999</v>
      </c>
      <c r="G130" s="72">
        <f>дод3!G123</f>
        <v>0</v>
      </c>
      <c r="H130" s="72">
        <f>дод3!H123</f>
        <v>0</v>
      </c>
      <c r="I130" s="72">
        <f>дод3!I123</f>
        <v>0</v>
      </c>
      <c r="J130" s="72">
        <f>дод3!J123</f>
        <v>0</v>
      </c>
      <c r="K130" s="72">
        <f>дод3!K123</f>
        <v>0</v>
      </c>
      <c r="L130" s="72">
        <f>дод3!L123</f>
        <v>0</v>
      </c>
      <c r="M130" s="72">
        <f>дод3!M123</f>
        <v>0</v>
      </c>
      <c r="N130" s="72">
        <f>дод3!N123</f>
        <v>0</v>
      </c>
      <c r="O130" s="72">
        <f>дод3!O123</f>
        <v>0</v>
      </c>
      <c r="P130" s="301">
        <f>дод3!P123</f>
        <v>1143648.1599999999</v>
      </c>
    </row>
    <row r="131" spans="1:16" s="34" customFormat="1" ht="45" x14ac:dyDescent="0.2">
      <c r="A131" s="311"/>
      <c r="B131" s="316"/>
      <c r="C131" s="317"/>
      <c r="D131" s="289" t="s">
        <v>449</v>
      </c>
      <c r="E131" s="403">
        <f t="shared" ref="E131:P131" si="11">E130</f>
        <v>1143648.1599999999</v>
      </c>
      <c r="F131" s="403">
        <f t="shared" si="11"/>
        <v>1143648.1599999999</v>
      </c>
      <c r="G131" s="72">
        <f t="shared" si="11"/>
        <v>0</v>
      </c>
      <c r="H131" s="72">
        <f t="shared" si="11"/>
        <v>0</v>
      </c>
      <c r="I131" s="72">
        <f t="shared" si="11"/>
        <v>0</v>
      </c>
      <c r="J131" s="72">
        <f t="shared" si="11"/>
        <v>0</v>
      </c>
      <c r="K131" s="72">
        <f t="shared" si="11"/>
        <v>0</v>
      </c>
      <c r="L131" s="72">
        <f t="shared" si="11"/>
        <v>0</v>
      </c>
      <c r="M131" s="72">
        <f t="shared" si="11"/>
        <v>0</v>
      </c>
      <c r="N131" s="72">
        <f t="shared" si="11"/>
        <v>0</v>
      </c>
      <c r="O131" s="72">
        <f t="shared" si="11"/>
        <v>0</v>
      </c>
      <c r="P131" s="301">
        <f t="shared" si="11"/>
        <v>1143648.1599999999</v>
      </c>
    </row>
    <row r="132" spans="1:16" s="34" customFormat="1" ht="22.5" x14ac:dyDescent="0.2">
      <c r="A132" s="311">
        <v>1513016</v>
      </c>
      <c r="B132" s="316" t="s">
        <v>39</v>
      </c>
      <c r="C132" s="287" t="s">
        <v>40</v>
      </c>
      <c r="D132" s="295" t="s">
        <v>231</v>
      </c>
      <c r="E132" s="403">
        <f>дод3!E143</f>
        <v>38080612.969999999</v>
      </c>
      <c r="F132" s="403">
        <f>дод3!F143</f>
        <v>38080612.969999999</v>
      </c>
      <c r="G132" s="72">
        <f>дод3!G143</f>
        <v>0</v>
      </c>
      <c r="H132" s="72">
        <f>дод3!H143</f>
        <v>0</v>
      </c>
      <c r="I132" s="72">
        <f>дод3!I143</f>
        <v>0</v>
      </c>
      <c r="J132" s="72">
        <f>дод3!J143</f>
        <v>0</v>
      </c>
      <c r="K132" s="72">
        <f>дод3!K143</f>
        <v>0</v>
      </c>
      <c r="L132" s="72">
        <f>дод3!L143</f>
        <v>0</v>
      </c>
      <c r="M132" s="72">
        <f>дод3!M143</f>
        <v>0</v>
      </c>
      <c r="N132" s="72">
        <f>дод3!N143</f>
        <v>0</v>
      </c>
      <c r="O132" s="72">
        <f>дод3!O143</f>
        <v>0</v>
      </c>
      <c r="P132" s="301">
        <f>дод3!P143</f>
        <v>38080612.969999999</v>
      </c>
    </row>
    <row r="133" spans="1:16" s="34" customFormat="1" ht="45" x14ac:dyDescent="0.2">
      <c r="A133" s="311"/>
      <c r="B133" s="316"/>
      <c r="C133" s="287"/>
      <c r="D133" s="289" t="s">
        <v>449</v>
      </c>
      <c r="E133" s="403">
        <f t="shared" ref="E133:P133" si="12">E132</f>
        <v>38080612.969999999</v>
      </c>
      <c r="F133" s="403">
        <f t="shared" si="12"/>
        <v>38080612.969999999</v>
      </c>
      <c r="G133" s="72">
        <f t="shared" si="12"/>
        <v>0</v>
      </c>
      <c r="H133" s="72">
        <f t="shared" si="12"/>
        <v>0</v>
      </c>
      <c r="I133" s="72">
        <f t="shared" si="12"/>
        <v>0</v>
      </c>
      <c r="J133" s="72">
        <f t="shared" si="12"/>
        <v>0</v>
      </c>
      <c r="K133" s="72">
        <f t="shared" si="12"/>
        <v>0</v>
      </c>
      <c r="L133" s="72">
        <f t="shared" si="12"/>
        <v>0</v>
      </c>
      <c r="M133" s="72">
        <f t="shared" si="12"/>
        <v>0</v>
      </c>
      <c r="N133" s="72">
        <f t="shared" si="12"/>
        <v>0</v>
      </c>
      <c r="O133" s="72">
        <f t="shared" si="12"/>
        <v>0</v>
      </c>
      <c r="P133" s="301">
        <f t="shared" si="12"/>
        <v>38080612.969999999</v>
      </c>
    </row>
    <row r="134" spans="1:16" s="34" customFormat="1" ht="22.5" x14ac:dyDescent="0.2">
      <c r="A134" s="319">
        <v>1513017</v>
      </c>
      <c r="B134" s="320" t="s">
        <v>44</v>
      </c>
      <c r="C134" s="287" t="s">
        <v>40</v>
      </c>
      <c r="D134" s="127" t="s">
        <v>45</v>
      </c>
      <c r="E134" s="403">
        <f>дод3!E147</f>
        <v>79482.039999999994</v>
      </c>
      <c r="F134" s="403">
        <f>дод3!F147</f>
        <v>79482.039999999994</v>
      </c>
      <c r="G134" s="72"/>
      <c r="H134" s="72"/>
      <c r="I134" s="72"/>
      <c r="J134" s="72"/>
      <c r="K134" s="72"/>
      <c r="L134" s="72"/>
      <c r="M134" s="72"/>
      <c r="N134" s="72"/>
      <c r="O134" s="72"/>
      <c r="P134" s="301">
        <f>E134</f>
        <v>79482.039999999994</v>
      </c>
    </row>
    <row r="135" spans="1:16" s="34" customFormat="1" ht="45" x14ac:dyDescent="0.2">
      <c r="A135" s="319"/>
      <c r="B135" s="320"/>
      <c r="C135" s="287"/>
      <c r="D135" s="62" t="s">
        <v>449</v>
      </c>
      <c r="E135" s="403">
        <f>дод3!E148</f>
        <v>79482.039999999994</v>
      </c>
      <c r="F135" s="403">
        <f>дод3!F148</f>
        <v>79482.039999999994</v>
      </c>
      <c r="G135" s="72"/>
      <c r="H135" s="72"/>
      <c r="I135" s="72"/>
      <c r="J135" s="72"/>
      <c r="K135" s="72"/>
      <c r="L135" s="72"/>
      <c r="M135" s="72"/>
      <c r="N135" s="72"/>
      <c r="O135" s="72"/>
      <c r="P135" s="301">
        <f>P134</f>
        <v>79482.039999999994</v>
      </c>
    </row>
    <row r="136" spans="1:16" s="34" customFormat="1" ht="22.5" x14ac:dyDescent="0.2">
      <c r="A136" s="311">
        <v>1513020</v>
      </c>
      <c r="B136" s="316"/>
      <c r="C136" s="287"/>
      <c r="D136" s="289" t="s">
        <v>232</v>
      </c>
      <c r="E136" s="404">
        <f t="shared" ref="E136:P136" si="13">E137+E139+E141+E143+E145+E147</f>
        <v>608000</v>
      </c>
      <c r="F136" s="404">
        <f t="shared" si="13"/>
        <v>608000</v>
      </c>
      <c r="G136" s="72">
        <f t="shared" si="13"/>
        <v>0</v>
      </c>
      <c r="H136" s="72">
        <f t="shared" si="13"/>
        <v>0</v>
      </c>
      <c r="I136" s="72">
        <f t="shared" si="13"/>
        <v>0</v>
      </c>
      <c r="J136" s="72">
        <f t="shared" si="13"/>
        <v>0</v>
      </c>
      <c r="K136" s="72">
        <f t="shared" si="13"/>
        <v>0</v>
      </c>
      <c r="L136" s="72">
        <f t="shared" si="13"/>
        <v>0</v>
      </c>
      <c r="M136" s="72">
        <f t="shared" si="13"/>
        <v>0</v>
      </c>
      <c r="N136" s="72">
        <f t="shared" si="13"/>
        <v>0</v>
      </c>
      <c r="O136" s="72">
        <f t="shared" si="13"/>
        <v>0</v>
      </c>
      <c r="P136" s="301">
        <f t="shared" si="13"/>
        <v>608000</v>
      </c>
    </row>
    <row r="137" spans="1:16" s="34" customFormat="1" ht="90" x14ac:dyDescent="0.2">
      <c r="A137" s="311">
        <v>1513021</v>
      </c>
      <c r="B137" s="316" t="s">
        <v>450</v>
      </c>
      <c r="C137" s="317" t="s">
        <v>320</v>
      </c>
      <c r="D137" s="288" t="s">
        <v>233</v>
      </c>
      <c r="E137" s="403">
        <f>дод3!E105</f>
        <v>124057.09</v>
      </c>
      <c r="F137" s="403">
        <f>дод3!F105</f>
        <v>124057.09</v>
      </c>
      <c r="G137" s="72">
        <f>дод3!G105</f>
        <v>0</v>
      </c>
      <c r="H137" s="72">
        <f>дод3!H105</f>
        <v>0</v>
      </c>
      <c r="I137" s="72">
        <f>дод3!I105</f>
        <v>0</v>
      </c>
      <c r="J137" s="72">
        <f>дод3!J105</f>
        <v>0</v>
      </c>
      <c r="K137" s="72">
        <f>дод3!K105</f>
        <v>0</v>
      </c>
      <c r="L137" s="72">
        <f>дод3!L105</f>
        <v>0</v>
      </c>
      <c r="M137" s="72">
        <f>дод3!M105</f>
        <v>0</v>
      </c>
      <c r="N137" s="72">
        <f>дод3!N105</f>
        <v>0</v>
      </c>
      <c r="O137" s="72">
        <f>дод3!O105</f>
        <v>0</v>
      </c>
      <c r="P137" s="301">
        <f>дод3!P105</f>
        <v>124057.09</v>
      </c>
    </row>
    <row r="138" spans="1:16" s="34" customFormat="1" ht="24" customHeight="1" x14ac:dyDescent="0.2">
      <c r="A138" s="311"/>
      <c r="B138" s="316"/>
      <c r="C138" s="317"/>
      <c r="D138" s="289" t="s">
        <v>452</v>
      </c>
      <c r="E138" s="403">
        <f t="shared" ref="E138:P138" si="14">E137</f>
        <v>124057.09</v>
      </c>
      <c r="F138" s="403">
        <f t="shared" si="14"/>
        <v>124057.09</v>
      </c>
      <c r="G138" s="72">
        <f t="shared" si="14"/>
        <v>0</v>
      </c>
      <c r="H138" s="72">
        <f t="shared" si="14"/>
        <v>0</v>
      </c>
      <c r="I138" s="72">
        <f t="shared" si="14"/>
        <v>0</v>
      </c>
      <c r="J138" s="72">
        <f t="shared" si="14"/>
        <v>0</v>
      </c>
      <c r="K138" s="72">
        <f t="shared" si="14"/>
        <v>0</v>
      </c>
      <c r="L138" s="72">
        <f t="shared" si="14"/>
        <v>0</v>
      </c>
      <c r="M138" s="72">
        <f t="shared" si="14"/>
        <v>0</v>
      </c>
      <c r="N138" s="72">
        <f t="shared" si="14"/>
        <v>0</v>
      </c>
      <c r="O138" s="72">
        <f t="shared" si="14"/>
        <v>0</v>
      </c>
      <c r="P138" s="301">
        <f t="shared" si="14"/>
        <v>124057.09</v>
      </c>
    </row>
    <row r="139" spans="1:16" s="34" customFormat="1" ht="136.5" customHeight="1" x14ac:dyDescent="0.2">
      <c r="A139" s="311">
        <v>1513022</v>
      </c>
      <c r="B139" s="316" t="s">
        <v>1</v>
      </c>
      <c r="C139" s="317" t="s">
        <v>320</v>
      </c>
      <c r="D139" s="295" t="s">
        <v>2</v>
      </c>
      <c r="E139" s="403">
        <f>дод3!E111</f>
        <v>5794.38</v>
      </c>
      <c r="F139" s="403">
        <f>дод3!F111</f>
        <v>5794.38</v>
      </c>
      <c r="G139" s="72">
        <f>дод3!G111</f>
        <v>0</v>
      </c>
      <c r="H139" s="72">
        <f>дод3!H111</f>
        <v>0</v>
      </c>
      <c r="I139" s="72">
        <f>дод3!I111</f>
        <v>0</v>
      </c>
      <c r="J139" s="72">
        <f>дод3!J111</f>
        <v>0</v>
      </c>
      <c r="K139" s="72">
        <f>дод3!K111</f>
        <v>0</v>
      </c>
      <c r="L139" s="72">
        <f>дод3!L111</f>
        <v>0</v>
      </c>
      <c r="M139" s="72">
        <f>дод3!M111</f>
        <v>0</v>
      </c>
      <c r="N139" s="72">
        <f>дод3!N111</f>
        <v>0</v>
      </c>
      <c r="O139" s="72">
        <f>дод3!O111</f>
        <v>0</v>
      </c>
      <c r="P139" s="301">
        <f>дод3!P111</f>
        <v>5794.38</v>
      </c>
    </row>
    <row r="140" spans="1:16" s="34" customFormat="1" ht="23.25" customHeight="1" x14ac:dyDescent="0.2">
      <c r="A140" s="311"/>
      <c r="B140" s="316"/>
      <c r="C140" s="317"/>
      <c r="D140" s="289" t="s">
        <v>452</v>
      </c>
      <c r="E140" s="403">
        <f t="shared" ref="E140:P140" si="15">E139</f>
        <v>5794.38</v>
      </c>
      <c r="F140" s="403">
        <f t="shared" si="15"/>
        <v>5794.38</v>
      </c>
      <c r="G140" s="72">
        <f t="shared" si="15"/>
        <v>0</v>
      </c>
      <c r="H140" s="72">
        <f t="shared" si="15"/>
        <v>0</v>
      </c>
      <c r="I140" s="72">
        <f t="shared" si="15"/>
        <v>0</v>
      </c>
      <c r="J140" s="72">
        <f t="shared" si="15"/>
        <v>0</v>
      </c>
      <c r="K140" s="72">
        <f t="shared" si="15"/>
        <v>0</v>
      </c>
      <c r="L140" s="72">
        <f t="shared" si="15"/>
        <v>0</v>
      </c>
      <c r="M140" s="72">
        <f t="shared" si="15"/>
        <v>0</v>
      </c>
      <c r="N140" s="72">
        <f t="shared" si="15"/>
        <v>0</v>
      </c>
      <c r="O140" s="72">
        <f t="shared" si="15"/>
        <v>0</v>
      </c>
      <c r="P140" s="301">
        <f t="shared" si="15"/>
        <v>5794.38</v>
      </c>
    </row>
    <row r="141" spans="1:16" s="34" customFormat="1" ht="45" x14ac:dyDescent="0.2">
      <c r="A141" s="311">
        <v>1513023</v>
      </c>
      <c r="B141" s="316" t="s">
        <v>6</v>
      </c>
      <c r="C141" s="317" t="s">
        <v>4</v>
      </c>
      <c r="D141" s="295" t="s">
        <v>234</v>
      </c>
      <c r="E141" s="403">
        <f>дод3!E115</f>
        <v>3741.39</v>
      </c>
      <c r="F141" s="403">
        <f>дод3!F115</f>
        <v>3741.39</v>
      </c>
      <c r="G141" s="72">
        <f>дод3!G115</f>
        <v>0</v>
      </c>
      <c r="H141" s="72">
        <f>дод3!H115</f>
        <v>0</v>
      </c>
      <c r="I141" s="72">
        <f>дод3!I115</f>
        <v>0</v>
      </c>
      <c r="J141" s="72">
        <f>дод3!J115</f>
        <v>0</v>
      </c>
      <c r="K141" s="72">
        <f>дод3!K115</f>
        <v>0</v>
      </c>
      <c r="L141" s="72">
        <f>дод3!L115</f>
        <v>0</v>
      </c>
      <c r="M141" s="72">
        <f>дод3!M115</f>
        <v>0</v>
      </c>
      <c r="N141" s="72">
        <f>дод3!N115</f>
        <v>0</v>
      </c>
      <c r="O141" s="72">
        <f>дод3!O115</f>
        <v>0</v>
      </c>
      <c r="P141" s="301">
        <f>дод3!P115</f>
        <v>3741.39</v>
      </c>
    </row>
    <row r="142" spans="1:16" s="34" customFormat="1" ht="33.75" x14ac:dyDescent="0.2">
      <c r="A142" s="311"/>
      <c r="B142" s="316"/>
      <c r="C142" s="317"/>
      <c r="D142" s="289" t="s">
        <v>8</v>
      </c>
      <c r="E142" s="403">
        <f t="shared" ref="E142:P142" si="16">E141</f>
        <v>3741.39</v>
      </c>
      <c r="F142" s="403">
        <f t="shared" si="16"/>
        <v>3741.39</v>
      </c>
      <c r="G142" s="72">
        <f t="shared" si="16"/>
        <v>0</v>
      </c>
      <c r="H142" s="72">
        <f t="shared" si="16"/>
        <v>0</v>
      </c>
      <c r="I142" s="72">
        <f t="shared" si="16"/>
        <v>0</v>
      </c>
      <c r="J142" s="72">
        <f t="shared" si="16"/>
        <v>0</v>
      </c>
      <c r="K142" s="72">
        <f t="shared" si="16"/>
        <v>0</v>
      </c>
      <c r="L142" s="72">
        <f t="shared" si="16"/>
        <v>0</v>
      </c>
      <c r="M142" s="72">
        <f t="shared" si="16"/>
        <v>0</v>
      </c>
      <c r="N142" s="72">
        <f t="shared" si="16"/>
        <v>0</v>
      </c>
      <c r="O142" s="72">
        <f t="shared" si="16"/>
        <v>0</v>
      </c>
      <c r="P142" s="301">
        <f t="shared" si="16"/>
        <v>3741.39</v>
      </c>
    </row>
    <row r="143" spans="1:16" s="34" customFormat="1" ht="56.25" x14ac:dyDescent="0.2">
      <c r="A143" s="311">
        <v>1513025</v>
      </c>
      <c r="B143" s="316" t="s">
        <v>20</v>
      </c>
      <c r="C143" s="317" t="s">
        <v>4</v>
      </c>
      <c r="D143" s="289" t="s">
        <v>235</v>
      </c>
      <c r="E143" s="403">
        <f>дод3!E125</f>
        <v>20566.830000000002</v>
      </c>
      <c r="F143" s="403">
        <f>дод3!F125</f>
        <v>20566.830000000002</v>
      </c>
      <c r="G143" s="72">
        <f>дод3!G125</f>
        <v>0</v>
      </c>
      <c r="H143" s="72">
        <f>дод3!H125</f>
        <v>0</v>
      </c>
      <c r="I143" s="72">
        <f>дод3!I125</f>
        <v>0</v>
      </c>
      <c r="J143" s="72">
        <f>дод3!J125</f>
        <v>0</v>
      </c>
      <c r="K143" s="72">
        <f>дод3!K125</f>
        <v>0</v>
      </c>
      <c r="L143" s="72">
        <f>дод3!L125</f>
        <v>0</v>
      </c>
      <c r="M143" s="72">
        <f>дод3!M125</f>
        <v>0</v>
      </c>
      <c r="N143" s="72">
        <f>дод3!N125</f>
        <v>0</v>
      </c>
      <c r="O143" s="72">
        <f>дод3!O125</f>
        <v>0</v>
      </c>
      <c r="P143" s="301">
        <f>дод3!P125</f>
        <v>20566.830000000002</v>
      </c>
    </row>
    <row r="144" spans="1:16" s="34" customFormat="1" ht="33.75" x14ac:dyDescent="0.2">
      <c r="A144" s="311"/>
      <c r="B144" s="316"/>
      <c r="C144" s="317"/>
      <c r="D144" s="289" t="s">
        <v>8</v>
      </c>
      <c r="E144" s="403">
        <f t="shared" ref="E144:P144" si="17">E143</f>
        <v>20566.830000000002</v>
      </c>
      <c r="F144" s="403">
        <f t="shared" si="17"/>
        <v>20566.830000000002</v>
      </c>
      <c r="G144" s="72">
        <f t="shared" si="17"/>
        <v>0</v>
      </c>
      <c r="H144" s="72">
        <f t="shared" si="17"/>
        <v>0</v>
      </c>
      <c r="I144" s="72">
        <f t="shared" si="17"/>
        <v>0</v>
      </c>
      <c r="J144" s="72">
        <f t="shared" si="17"/>
        <v>0</v>
      </c>
      <c r="K144" s="72">
        <f t="shared" si="17"/>
        <v>0</v>
      </c>
      <c r="L144" s="72">
        <f t="shared" si="17"/>
        <v>0</v>
      </c>
      <c r="M144" s="72">
        <f t="shared" si="17"/>
        <v>0</v>
      </c>
      <c r="N144" s="72">
        <f t="shared" si="17"/>
        <v>0</v>
      </c>
      <c r="O144" s="72">
        <f t="shared" si="17"/>
        <v>0</v>
      </c>
      <c r="P144" s="301">
        <f t="shared" si="17"/>
        <v>20566.830000000002</v>
      </c>
    </row>
    <row r="145" spans="1:16" s="34" customFormat="1" ht="14.25" customHeight="1" x14ac:dyDescent="0.2">
      <c r="A145" s="311">
        <v>1513026</v>
      </c>
      <c r="B145" s="316" t="s">
        <v>42</v>
      </c>
      <c r="C145" s="287" t="s">
        <v>40</v>
      </c>
      <c r="D145" s="293" t="s">
        <v>236</v>
      </c>
      <c r="E145" s="403">
        <f>дод3!E145</f>
        <v>450719.33</v>
      </c>
      <c r="F145" s="403">
        <f>дод3!F145</f>
        <v>450719.33</v>
      </c>
      <c r="G145" s="72">
        <f>дод3!G145</f>
        <v>0</v>
      </c>
      <c r="H145" s="72">
        <f>дод3!H145</f>
        <v>0</v>
      </c>
      <c r="I145" s="72">
        <f>дод3!I145</f>
        <v>0</v>
      </c>
      <c r="J145" s="72">
        <f>дод3!J145</f>
        <v>0</v>
      </c>
      <c r="K145" s="72">
        <f>дод3!K145</f>
        <v>0</v>
      </c>
      <c r="L145" s="72">
        <f>дод3!L145</f>
        <v>0</v>
      </c>
      <c r="M145" s="72">
        <f>дод3!M145</f>
        <v>0</v>
      </c>
      <c r="N145" s="72">
        <f>дод3!N145</f>
        <v>0</v>
      </c>
      <c r="O145" s="72">
        <f>дод3!O145</f>
        <v>0</v>
      </c>
      <c r="P145" s="301">
        <f>дод3!P145</f>
        <v>450719.33</v>
      </c>
    </row>
    <row r="146" spans="1:16" s="34" customFormat="1" ht="33.75" x14ac:dyDescent="0.2">
      <c r="A146" s="311"/>
      <c r="B146" s="316"/>
      <c r="C146" s="287"/>
      <c r="D146" s="289" t="s">
        <v>8</v>
      </c>
      <c r="E146" s="403">
        <f t="shared" ref="E146:P146" si="18">E145</f>
        <v>450719.33</v>
      </c>
      <c r="F146" s="403">
        <f t="shared" si="18"/>
        <v>450719.33</v>
      </c>
      <c r="G146" s="72">
        <f t="shared" si="18"/>
        <v>0</v>
      </c>
      <c r="H146" s="72">
        <f t="shared" si="18"/>
        <v>0</v>
      </c>
      <c r="I146" s="72">
        <f t="shared" si="18"/>
        <v>0</v>
      </c>
      <c r="J146" s="72">
        <f t="shared" si="18"/>
        <v>0</v>
      </c>
      <c r="K146" s="72">
        <f t="shared" si="18"/>
        <v>0</v>
      </c>
      <c r="L146" s="72">
        <f t="shared" si="18"/>
        <v>0</v>
      </c>
      <c r="M146" s="72">
        <f t="shared" si="18"/>
        <v>0</v>
      </c>
      <c r="N146" s="72">
        <f t="shared" si="18"/>
        <v>0</v>
      </c>
      <c r="O146" s="72">
        <f t="shared" si="18"/>
        <v>0</v>
      </c>
      <c r="P146" s="301">
        <f t="shared" si="18"/>
        <v>450719.33</v>
      </c>
    </row>
    <row r="147" spans="1:16" s="34" customFormat="1" ht="33.75" x14ac:dyDescent="0.2">
      <c r="A147" s="311">
        <v>1513028</v>
      </c>
      <c r="B147" s="316" t="s">
        <v>49</v>
      </c>
      <c r="C147" s="54" t="s">
        <v>40</v>
      </c>
      <c r="D147" s="293" t="s">
        <v>237</v>
      </c>
      <c r="E147" s="403">
        <f>дод3!E152</f>
        <v>3120.98</v>
      </c>
      <c r="F147" s="403">
        <f>дод3!F152</f>
        <v>3120.98</v>
      </c>
      <c r="G147" s="72">
        <f>дод3!G152</f>
        <v>0</v>
      </c>
      <c r="H147" s="72">
        <f>дод3!H152</f>
        <v>0</v>
      </c>
      <c r="I147" s="72">
        <f>дод3!I152</f>
        <v>0</v>
      </c>
      <c r="J147" s="72">
        <f>дод3!J152</f>
        <v>0</v>
      </c>
      <c r="K147" s="72">
        <f>дод3!K152</f>
        <v>0</v>
      </c>
      <c r="L147" s="72">
        <f>дод3!L152</f>
        <v>0</v>
      </c>
      <c r="M147" s="72">
        <f>дод3!M152</f>
        <v>0</v>
      </c>
      <c r="N147" s="72">
        <f>дод3!N152</f>
        <v>0</v>
      </c>
      <c r="O147" s="72">
        <f>дод3!O152</f>
        <v>0</v>
      </c>
      <c r="P147" s="301">
        <f>дод3!P152</f>
        <v>3120.98</v>
      </c>
    </row>
    <row r="148" spans="1:16" ht="33.75" x14ac:dyDescent="0.2">
      <c r="A148" s="300"/>
      <c r="B148" s="281"/>
      <c r="C148" s="54"/>
      <c r="D148" s="289" t="s">
        <v>8</v>
      </c>
      <c r="E148" s="403">
        <f t="shared" ref="E148:P148" si="19">E147</f>
        <v>3120.98</v>
      </c>
      <c r="F148" s="403">
        <f t="shared" si="19"/>
        <v>3120.98</v>
      </c>
      <c r="G148" s="72">
        <f t="shared" si="19"/>
        <v>0</v>
      </c>
      <c r="H148" s="72">
        <f t="shared" si="19"/>
        <v>0</v>
      </c>
      <c r="I148" s="72">
        <f t="shared" si="19"/>
        <v>0</v>
      </c>
      <c r="J148" s="72">
        <f t="shared" si="19"/>
        <v>0</v>
      </c>
      <c r="K148" s="72">
        <f t="shared" si="19"/>
        <v>0</v>
      </c>
      <c r="L148" s="72">
        <f t="shared" si="19"/>
        <v>0</v>
      </c>
      <c r="M148" s="72">
        <f t="shared" si="19"/>
        <v>0</v>
      </c>
      <c r="N148" s="72">
        <f t="shared" si="19"/>
        <v>0</v>
      </c>
      <c r="O148" s="72">
        <f t="shared" si="19"/>
        <v>0</v>
      </c>
      <c r="P148" s="301">
        <f t="shared" si="19"/>
        <v>3120.98</v>
      </c>
    </row>
    <row r="149" spans="1:16" ht="78.75" x14ac:dyDescent="0.2">
      <c r="A149" s="300">
        <v>1513030</v>
      </c>
      <c r="B149" s="281"/>
      <c r="C149" s="54"/>
      <c r="D149" s="289" t="s">
        <v>238</v>
      </c>
      <c r="E149" s="404">
        <f t="shared" ref="E149:P149" si="20">E150+E152+E154+E156+E158</f>
        <v>5012100</v>
      </c>
      <c r="F149" s="404">
        <f t="shared" si="20"/>
        <v>5012100</v>
      </c>
      <c r="G149" s="72">
        <f t="shared" si="20"/>
        <v>0</v>
      </c>
      <c r="H149" s="72">
        <f t="shared" si="20"/>
        <v>0</v>
      </c>
      <c r="I149" s="72">
        <f t="shared" si="20"/>
        <v>0</v>
      </c>
      <c r="J149" s="72">
        <f t="shared" si="20"/>
        <v>608100</v>
      </c>
      <c r="K149" s="72">
        <f t="shared" si="20"/>
        <v>0</v>
      </c>
      <c r="L149" s="72">
        <f t="shared" si="20"/>
        <v>0</v>
      </c>
      <c r="M149" s="72">
        <f t="shared" si="20"/>
        <v>0</v>
      </c>
      <c r="N149" s="72">
        <f t="shared" si="20"/>
        <v>608100</v>
      </c>
      <c r="O149" s="72">
        <f t="shared" si="20"/>
        <v>608100</v>
      </c>
      <c r="P149" s="301">
        <f t="shared" si="20"/>
        <v>5620200</v>
      </c>
    </row>
    <row r="150" spans="1:16" s="34" customFormat="1" ht="58.5" customHeight="1" x14ac:dyDescent="0.2">
      <c r="A150" s="311">
        <v>1513031</v>
      </c>
      <c r="B150" s="316" t="s">
        <v>453</v>
      </c>
      <c r="C150" s="317" t="s">
        <v>320</v>
      </c>
      <c r="D150" s="295" t="s">
        <v>239</v>
      </c>
      <c r="E150" s="404">
        <f>дод3!E107</f>
        <v>169800</v>
      </c>
      <c r="F150" s="404">
        <f>дод3!F107</f>
        <v>169800</v>
      </c>
      <c r="G150" s="72">
        <f>дод3!G107</f>
        <v>0</v>
      </c>
      <c r="H150" s="72">
        <f>дод3!H107</f>
        <v>0</v>
      </c>
      <c r="I150" s="72">
        <f>дод3!I107</f>
        <v>0</v>
      </c>
      <c r="J150" s="72">
        <f>дод3!J107</f>
        <v>608100</v>
      </c>
      <c r="K150" s="72">
        <f>дод3!K107</f>
        <v>0</v>
      </c>
      <c r="L150" s="72">
        <f>дод3!L107</f>
        <v>0</v>
      </c>
      <c r="M150" s="72">
        <f>дод3!M107</f>
        <v>0</v>
      </c>
      <c r="N150" s="72">
        <f>дод3!N107</f>
        <v>608100</v>
      </c>
      <c r="O150" s="72">
        <f>дод3!O107</f>
        <v>608100</v>
      </c>
      <c r="P150" s="301">
        <f>дод3!P107</f>
        <v>777900</v>
      </c>
    </row>
    <row r="151" spans="1:16" s="34" customFormat="1" ht="67.5" customHeight="1" x14ac:dyDescent="0.2">
      <c r="A151" s="311"/>
      <c r="B151" s="316"/>
      <c r="C151" s="317"/>
      <c r="D151" s="289" t="s">
        <v>455</v>
      </c>
      <c r="E151" s="404">
        <f t="shared" ref="E151:P151" si="21">E150</f>
        <v>169800</v>
      </c>
      <c r="F151" s="404">
        <f t="shared" si="21"/>
        <v>169800</v>
      </c>
      <c r="G151" s="72">
        <f t="shared" si="21"/>
        <v>0</v>
      </c>
      <c r="H151" s="72">
        <f t="shared" si="21"/>
        <v>0</v>
      </c>
      <c r="I151" s="72">
        <f t="shared" si="21"/>
        <v>0</v>
      </c>
      <c r="J151" s="72">
        <f t="shared" si="21"/>
        <v>608100</v>
      </c>
      <c r="K151" s="72">
        <f t="shared" si="21"/>
        <v>0</v>
      </c>
      <c r="L151" s="72">
        <f t="shared" si="21"/>
        <v>0</v>
      </c>
      <c r="M151" s="72">
        <f t="shared" si="21"/>
        <v>0</v>
      </c>
      <c r="N151" s="72">
        <f t="shared" si="21"/>
        <v>608100</v>
      </c>
      <c r="O151" s="72">
        <f t="shared" si="21"/>
        <v>608100</v>
      </c>
      <c r="P151" s="301">
        <f t="shared" si="21"/>
        <v>777900</v>
      </c>
    </row>
    <row r="152" spans="1:16" s="34" customFormat="1" ht="33.75" x14ac:dyDescent="0.2">
      <c r="A152" s="311">
        <v>1513033</v>
      </c>
      <c r="B152" s="316" t="s">
        <v>9</v>
      </c>
      <c r="C152" s="317" t="s">
        <v>4</v>
      </c>
      <c r="D152" s="295" t="s">
        <v>240</v>
      </c>
      <c r="E152" s="404">
        <f>дод3!E117</f>
        <v>11800</v>
      </c>
      <c r="F152" s="404">
        <f>дод3!F117</f>
        <v>11800</v>
      </c>
      <c r="G152" s="72">
        <f>дод3!G117</f>
        <v>0</v>
      </c>
      <c r="H152" s="72">
        <f>дод3!H117</f>
        <v>0</v>
      </c>
      <c r="I152" s="72">
        <f>дод3!I117</f>
        <v>0</v>
      </c>
      <c r="J152" s="72">
        <f>дод3!J117</f>
        <v>0</v>
      </c>
      <c r="K152" s="72">
        <f>дод3!K117</f>
        <v>0</v>
      </c>
      <c r="L152" s="72">
        <f>дод3!L117</f>
        <v>0</v>
      </c>
      <c r="M152" s="72">
        <f>дод3!M117</f>
        <v>0</v>
      </c>
      <c r="N152" s="72">
        <f>дод3!N117</f>
        <v>0</v>
      </c>
      <c r="O152" s="72">
        <f>дод3!O117</f>
        <v>0</v>
      </c>
      <c r="P152" s="301">
        <f>дод3!P117</f>
        <v>11800</v>
      </c>
    </row>
    <row r="153" spans="1:16" s="34" customFormat="1" ht="71.25" customHeight="1" x14ac:dyDescent="0.2">
      <c r="A153" s="311"/>
      <c r="B153" s="316"/>
      <c r="C153" s="317"/>
      <c r="D153" s="289" t="s">
        <v>455</v>
      </c>
      <c r="E153" s="404">
        <f t="shared" ref="E153:P153" si="22">E152</f>
        <v>11800</v>
      </c>
      <c r="F153" s="404">
        <f t="shared" si="22"/>
        <v>11800</v>
      </c>
      <c r="G153" s="72">
        <f t="shared" si="22"/>
        <v>0</v>
      </c>
      <c r="H153" s="72">
        <f t="shared" si="22"/>
        <v>0</v>
      </c>
      <c r="I153" s="72">
        <f t="shared" si="22"/>
        <v>0</v>
      </c>
      <c r="J153" s="72">
        <f t="shared" si="22"/>
        <v>0</v>
      </c>
      <c r="K153" s="72">
        <f t="shared" si="22"/>
        <v>0</v>
      </c>
      <c r="L153" s="72">
        <f t="shared" si="22"/>
        <v>0</v>
      </c>
      <c r="M153" s="72">
        <f t="shared" si="22"/>
        <v>0</v>
      </c>
      <c r="N153" s="72">
        <f t="shared" si="22"/>
        <v>0</v>
      </c>
      <c r="O153" s="72">
        <f t="shared" si="22"/>
        <v>0</v>
      </c>
      <c r="P153" s="301">
        <f t="shared" si="22"/>
        <v>11800</v>
      </c>
    </row>
    <row r="154" spans="1:16" s="34" customFormat="1" x14ac:dyDescent="0.2">
      <c r="A154" s="311">
        <v>1513034</v>
      </c>
      <c r="B154" s="316" t="s">
        <v>14</v>
      </c>
      <c r="C154" s="317" t="s">
        <v>4</v>
      </c>
      <c r="D154" s="295" t="s">
        <v>241</v>
      </c>
      <c r="E154" s="404">
        <f>дод3!E121</f>
        <v>886100</v>
      </c>
      <c r="F154" s="404">
        <f>дод3!F121</f>
        <v>886100</v>
      </c>
      <c r="G154" s="72">
        <f>дод3!G121</f>
        <v>0</v>
      </c>
      <c r="H154" s="72">
        <f>дод3!H121</f>
        <v>0</v>
      </c>
      <c r="I154" s="72">
        <f>дод3!I121</f>
        <v>0</v>
      </c>
      <c r="J154" s="72">
        <f>дод3!J121</f>
        <v>0</v>
      </c>
      <c r="K154" s="72">
        <f>дод3!K121</f>
        <v>0</v>
      </c>
      <c r="L154" s="72">
        <f>дод3!L121</f>
        <v>0</v>
      </c>
      <c r="M154" s="72">
        <f>дод3!M121</f>
        <v>0</v>
      </c>
      <c r="N154" s="72">
        <f>дод3!N121</f>
        <v>0</v>
      </c>
      <c r="O154" s="72">
        <f>дод3!O121</f>
        <v>0</v>
      </c>
      <c r="P154" s="301">
        <f>дод3!P121</f>
        <v>886100</v>
      </c>
    </row>
    <row r="155" spans="1:16" s="34" customFormat="1" ht="72" customHeight="1" x14ac:dyDescent="0.2">
      <c r="A155" s="311"/>
      <c r="B155" s="316"/>
      <c r="C155" s="317"/>
      <c r="D155" s="289" t="s">
        <v>16</v>
      </c>
      <c r="E155" s="404">
        <f t="shared" ref="E155:P155" si="23">E154</f>
        <v>886100</v>
      </c>
      <c r="F155" s="404">
        <f t="shared" si="23"/>
        <v>886100</v>
      </c>
      <c r="G155" s="72">
        <f t="shared" si="23"/>
        <v>0</v>
      </c>
      <c r="H155" s="72">
        <f t="shared" si="23"/>
        <v>0</v>
      </c>
      <c r="I155" s="72">
        <f t="shared" si="23"/>
        <v>0</v>
      </c>
      <c r="J155" s="72">
        <f t="shared" si="23"/>
        <v>0</v>
      </c>
      <c r="K155" s="72">
        <f t="shared" si="23"/>
        <v>0</v>
      </c>
      <c r="L155" s="72">
        <f t="shared" si="23"/>
        <v>0</v>
      </c>
      <c r="M155" s="72">
        <f t="shared" si="23"/>
        <v>0</v>
      </c>
      <c r="N155" s="72">
        <f t="shared" si="23"/>
        <v>0</v>
      </c>
      <c r="O155" s="72">
        <f t="shared" si="23"/>
        <v>0</v>
      </c>
      <c r="P155" s="301">
        <f t="shared" si="23"/>
        <v>886100</v>
      </c>
    </row>
    <row r="156" spans="1:16" ht="22.5" x14ac:dyDescent="0.2">
      <c r="A156" s="300">
        <v>1513035</v>
      </c>
      <c r="B156" s="281" t="s">
        <v>242</v>
      </c>
      <c r="C156" s="321" t="s">
        <v>4</v>
      </c>
      <c r="D156" s="289" t="s">
        <v>65</v>
      </c>
      <c r="E156" s="404">
        <f>дод3!E166</f>
        <v>2158100</v>
      </c>
      <c r="F156" s="404">
        <f>дод3!F166</f>
        <v>2158100</v>
      </c>
      <c r="G156" s="72">
        <f>дод3!G166</f>
        <v>0</v>
      </c>
      <c r="H156" s="72">
        <f>дод3!H166</f>
        <v>0</v>
      </c>
      <c r="I156" s="72">
        <f>дод3!I166</f>
        <v>0</v>
      </c>
      <c r="J156" s="72">
        <f>дод3!J166</f>
        <v>0</v>
      </c>
      <c r="K156" s="72">
        <f>дод3!K166</f>
        <v>0</v>
      </c>
      <c r="L156" s="72">
        <f>дод3!L166</f>
        <v>0</v>
      </c>
      <c r="M156" s="72">
        <f>дод3!M166</f>
        <v>0</v>
      </c>
      <c r="N156" s="72">
        <f>дод3!N166</f>
        <v>0</v>
      </c>
      <c r="O156" s="72">
        <f>дод3!O166</f>
        <v>0</v>
      </c>
      <c r="P156" s="301">
        <f>дод3!P166</f>
        <v>2158100</v>
      </c>
    </row>
    <row r="157" spans="1:16" ht="67.5" customHeight="1" x14ac:dyDescent="0.2">
      <c r="A157" s="300"/>
      <c r="B157" s="281"/>
      <c r="C157" s="321"/>
      <c r="D157" s="288" t="s">
        <v>455</v>
      </c>
      <c r="E157" s="404">
        <f t="shared" ref="E157:P157" si="24">E156</f>
        <v>2158100</v>
      </c>
      <c r="F157" s="404">
        <f t="shared" si="24"/>
        <v>2158100</v>
      </c>
      <c r="G157" s="72">
        <f t="shared" si="24"/>
        <v>0</v>
      </c>
      <c r="H157" s="72">
        <f t="shared" si="24"/>
        <v>0</v>
      </c>
      <c r="I157" s="72">
        <f t="shared" si="24"/>
        <v>0</v>
      </c>
      <c r="J157" s="72">
        <f t="shared" si="24"/>
        <v>0</v>
      </c>
      <c r="K157" s="72">
        <f t="shared" si="24"/>
        <v>0</v>
      </c>
      <c r="L157" s="72">
        <f t="shared" si="24"/>
        <v>0</v>
      </c>
      <c r="M157" s="72">
        <f t="shared" si="24"/>
        <v>0</v>
      </c>
      <c r="N157" s="72">
        <f t="shared" si="24"/>
        <v>0</v>
      </c>
      <c r="O157" s="72">
        <f t="shared" si="24"/>
        <v>0</v>
      </c>
      <c r="P157" s="301">
        <f t="shared" si="24"/>
        <v>2158100</v>
      </c>
    </row>
    <row r="158" spans="1:16" ht="22.5" x14ac:dyDescent="0.2">
      <c r="A158" s="300">
        <v>1513037</v>
      </c>
      <c r="B158" s="281" t="s">
        <v>243</v>
      </c>
      <c r="C158" s="321" t="s">
        <v>4</v>
      </c>
      <c r="D158" s="289" t="s">
        <v>66</v>
      </c>
      <c r="E158" s="404">
        <f>дод3!E168</f>
        <v>1786300</v>
      </c>
      <c r="F158" s="404">
        <f>дод3!F168</f>
        <v>1786300</v>
      </c>
      <c r="G158" s="72">
        <f>дод3!G168</f>
        <v>0</v>
      </c>
      <c r="H158" s="72">
        <f>дод3!H168</f>
        <v>0</v>
      </c>
      <c r="I158" s="72">
        <f>дод3!I168</f>
        <v>0</v>
      </c>
      <c r="J158" s="72">
        <f>дод3!J168</f>
        <v>0</v>
      </c>
      <c r="K158" s="72">
        <f>дод3!K168</f>
        <v>0</v>
      </c>
      <c r="L158" s="72">
        <f>дод3!L168</f>
        <v>0</v>
      </c>
      <c r="M158" s="72">
        <f>дод3!M168</f>
        <v>0</v>
      </c>
      <c r="N158" s="72">
        <f>дод3!N168</f>
        <v>0</v>
      </c>
      <c r="O158" s="72">
        <f>дод3!O168</f>
        <v>0</v>
      </c>
      <c r="P158" s="301">
        <f>дод3!P168</f>
        <v>1786300</v>
      </c>
    </row>
    <row r="159" spans="1:16" ht="69" customHeight="1" x14ac:dyDescent="0.2">
      <c r="A159" s="300"/>
      <c r="B159" s="281"/>
      <c r="C159" s="287" t="s">
        <v>64</v>
      </c>
      <c r="D159" s="288" t="s">
        <v>455</v>
      </c>
      <c r="E159" s="404">
        <f t="shared" ref="E159:P159" si="25">E158</f>
        <v>1786300</v>
      </c>
      <c r="F159" s="404">
        <f t="shared" si="25"/>
        <v>1786300</v>
      </c>
      <c r="G159" s="72">
        <f t="shared" si="25"/>
        <v>0</v>
      </c>
      <c r="H159" s="72">
        <f t="shared" si="25"/>
        <v>0</v>
      </c>
      <c r="I159" s="72">
        <f t="shared" si="25"/>
        <v>0</v>
      </c>
      <c r="J159" s="72">
        <f t="shared" si="25"/>
        <v>0</v>
      </c>
      <c r="K159" s="72">
        <f t="shared" si="25"/>
        <v>0</v>
      </c>
      <c r="L159" s="72">
        <f t="shared" si="25"/>
        <v>0</v>
      </c>
      <c r="M159" s="72">
        <f t="shared" si="25"/>
        <v>0</v>
      </c>
      <c r="N159" s="72">
        <f t="shared" si="25"/>
        <v>0</v>
      </c>
      <c r="O159" s="72">
        <f t="shared" si="25"/>
        <v>0</v>
      </c>
      <c r="P159" s="301">
        <f t="shared" si="25"/>
        <v>1786300</v>
      </c>
    </row>
    <row r="160" spans="1:16" ht="14.25" customHeight="1" x14ac:dyDescent="0.2">
      <c r="A160" s="300">
        <v>1513040</v>
      </c>
      <c r="B160" s="281"/>
      <c r="C160" s="287"/>
      <c r="D160" s="288" t="s">
        <v>244</v>
      </c>
      <c r="E160" s="403">
        <f t="shared" ref="E160:P160" si="26">E161+E163+E165+E167+E169+E171+E173+E175+E179</f>
        <v>127650622.88000001</v>
      </c>
      <c r="F160" s="403">
        <f t="shared" si="26"/>
        <v>127650622.88000001</v>
      </c>
      <c r="G160" s="72">
        <f t="shared" si="26"/>
        <v>0</v>
      </c>
      <c r="H160" s="72">
        <f t="shared" si="26"/>
        <v>0</v>
      </c>
      <c r="I160" s="72">
        <f t="shared" si="26"/>
        <v>0</v>
      </c>
      <c r="J160" s="72">
        <f t="shared" si="26"/>
        <v>0</v>
      </c>
      <c r="K160" s="72">
        <f t="shared" si="26"/>
        <v>0</v>
      </c>
      <c r="L160" s="72">
        <f t="shared" si="26"/>
        <v>0</v>
      </c>
      <c r="M160" s="72">
        <f t="shared" si="26"/>
        <v>0</v>
      </c>
      <c r="N160" s="72">
        <f t="shared" si="26"/>
        <v>0</v>
      </c>
      <c r="O160" s="72">
        <f t="shared" si="26"/>
        <v>0</v>
      </c>
      <c r="P160" s="301">
        <f t="shared" si="26"/>
        <v>127650622.88000001</v>
      </c>
    </row>
    <row r="161" spans="1:16" s="34" customFormat="1" x14ac:dyDescent="0.2">
      <c r="A161" s="311">
        <v>1513041</v>
      </c>
      <c r="B161" s="316" t="s">
        <v>22</v>
      </c>
      <c r="C161" s="287" t="s">
        <v>399</v>
      </c>
      <c r="D161" s="289" t="s">
        <v>245</v>
      </c>
      <c r="E161" s="403">
        <f>дод3!E127</f>
        <v>1323554.3400000001</v>
      </c>
      <c r="F161" s="403">
        <f>дод3!F127</f>
        <v>1323554.3400000001</v>
      </c>
      <c r="G161" s="72">
        <f>дод3!G127</f>
        <v>0</v>
      </c>
      <c r="H161" s="72">
        <f>дод3!H127</f>
        <v>0</v>
      </c>
      <c r="I161" s="72">
        <f>дод3!I127</f>
        <v>0</v>
      </c>
      <c r="J161" s="72">
        <f>дод3!J127</f>
        <v>0</v>
      </c>
      <c r="K161" s="72">
        <f>дод3!K127</f>
        <v>0</v>
      </c>
      <c r="L161" s="72">
        <f>дод3!L127</f>
        <v>0</v>
      </c>
      <c r="M161" s="72">
        <f>дод3!M127</f>
        <v>0</v>
      </c>
      <c r="N161" s="72">
        <f>дод3!N127</f>
        <v>0</v>
      </c>
      <c r="O161" s="72">
        <f>дод3!O127</f>
        <v>0</v>
      </c>
      <c r="P161" s="301">
        <f>дод3!P127</f>
        <v>1323554.3400000001</v>
      </c>
    </row>
    <row r="162" spans="1:16" s="34" customFormat="1" ht="38.25" customHeight="1" x14ac:dyDescent="0.2">
      <c r="A162" s="311"/>
      <c r="B162" s="316"/>
      <c r="C162" s="287"/>
      <c r="D162" s="289" t="s">
        <v>24</v>
      </c>
      <c r="E162" s="403">
        <f t="shared" ref="E162:P162" si="27">E161</f>
        <v>1323554.3400000001</v>
      </c>
      <c r="F162" s="403">
        <f t="shared" si="27"/>
        <v>1323554.3400000001</v>
      </c>
      <c r="G162" s="72">
        <f t="shared" si="27"/>
        <v>0</v>
      </c>
      <c r="H162" s="72">
        <f t="shared" si="27"/>
        <v>0</v>
      </c>
      <c r="I162" s="72">
        <f t="shared" si="27"/>
        <v>0</v>
      </c>
      <c r="J162" s="72">
        <f t="shared" si="27"/>
        <v>0</v>
      </c>
      <c r="K162" s="72">
        <f t="shared" si="27"/>
        <v>0</v>
      </c>
      <c r="L162" s="72">
        <f t="shared" si="27"/>
        <v>0</v>
      </c>
      <c r="M162" s="72">
        <f t="shared" si="27"/>
        <v>0</v>
      </c>
      <c r="N162" s="72">
        <f t="shared" si="27"/>
        <v>0</v>
      </c>
      <c r="O162" s="72">
        <f t="shared" si="27"/>
        <v>0</v>
      </c>
      <c r="P162" s="301">
        <f t="shared" si="27"/>
        <v>1323554.3400000001</v>
      </c>
    </row>
    <row r="163" spans="1:16" s="34" customFormat="1" x14ac:dyDescent="0.2">
      <c r="A163" s="311">
        <v>1513042</v>
      </c>
      <c r="B163" s="316" t="s">
        <v>25</v>
      </c>
      <c r="C163" s="287" t="s">
        <v>399</v>
      </c>
      <c r="D163" s="295" t="s">
        <v>26</v>
      </c>
      <c r="E163" s="403">
        <f>дод3!E129</f>
        <v>1201032.31</v>
      </c>
      <c r="F163" s="403">
        <f>дод3!F129</f>
        <v>1201032.31</v>
      </c>
      <c r="G163" s="72">
        <f>дод3!G129</f>
        <v>0</v>
      </c>
      <c r="H163" s="72">
        <f>дод3!H129</f>
        <v>0</v>
      </c>
      <c r="I163" s="72">
        <f>дод3!I129</f>
        <v>0</v>
      </c>
      <c r="J163" s="72">
        <f>дод3!J129</f>
        <v>0</v>
      </c>
      <c r="K163" s="72">
        <f>дод3!K129</f>
        <v>0</v>
      </c>
      <c r="L163" s="72">
        <f>дод3!L129</f>
        <v>0</v>
      </c>
      <c r="M163" s="72">
        <f>дод3!M129</f>
        <v>0</v>
      </c>
      <c r="N163" s="72">
        <f>дод3!N129</f>
        <v>0</v>
      </c>
      <c r="O163" s="72">
        <f>дод3!O129</f>
        <v>0</v>
      </c>
      <c r="P163" s="301">
        <f>дод3!P129</f>
        <v>1201032.31</v>
      </c>
    </row>
    <row r="164" spans="1:16" s="34" customFormat="1" ht="37.5" customHeight="1" x14ac:dyDescent="0.2">
      <c r="A164" s="311"/>
      <c r="B164" s="316"/>
      <c r="C164" s="287"/>
      <c r="D164" s="289" t="s">
        <v>24</v>
      </c>
      <c r="E164" s="403">
        <f t="shared" ref="E164:P164" si="28">E163</f>
        <v>1201032.31</v>
      </c>
      <c r="F164" s="403">
        <f t="shared" si="28"/>
        <v>1201032.31</v>
      </c>
      <c r="G164" s="72">
        <f t="shared" si="28"/>
        <v>0</v>
      </c>
      <c r="H164" s="72">
        <f t="shared" si="28"/>
        <v>0</v>
      </c>
      <c r="I164" s="72">
        <f t="shared" si="28"/>
        <v>0</v>
      </c>
      <c r="J164" s="72">
        <f t="shared" si="28"/>
        <v>0</v>
      </c>
      <c r="K164" s="72">
        <f t="shared" si="28"/>
        <v>0</v>
      </c>
      <c r="L164" s="72">
        <f t="shared" si="28"/>
        <v>0</v>
      </c>
      <c r="M164" s="72">
        <f t="shared" si="28"/>
        <v>0</v>
      </c>
      <c r="N164" s="72">
        <f t="shared" si="28"/>
        <v>0</v>
      </c>
      <c r="O164" s="72">
        <f t="shared" si="28"/>
        <v>0</v>
      </c>
      <c r="P164" s="301">
        <f t="shared" si="28"/>
        <v>1201032.31</v>
      </c>
    </row>
    <row r="165" spans="1:16" s="34" customFormat="1" x14ac:dyDescent="0.2">
      <c r="A165" s="311">
        <v>1513043</v>
      </c>
      <c r="B165" s="316" t="s">
        <v>27</v>
      </c>
      <c r="C165" s="287" t="s">
        <v>399</v>
      </c>
      <c r="D165" s="295" t="s">
        <v>246</v>
      </c>
      <c r="E165" s="403">
        <f>дод3!E131</f>
        <v>74812888.25</v>
      </c>
      <c r="F165" s="403">
        <f>дод3!F131</f>
        <v>74812888.25</v>
      </c>
      <c r="G165" s="72">
        <f>дод3!G131</f>
        <v>0</v>
      </c>
      <c r="H165" s="72">
        <f>дод3!H131</f>
        <v>0</v>
      </c>
      <c r="I165" s="72">
        <f>дод3!I131</f>
        <v>0</v>
      </c>
      <c r="J165" s="72">
        <f>дод3!J131</f>
        <v>0</v>
      </c>
      <c r="K165" s="72">
        <f>дод3!K131</f>
        <v>0</v>
      </c>
      <c r="L165" s="72">
        <f>дод3!L131</f>
        <v>0</v>
      </c>
      <c r="M165" s="72">
        <f>дод3!M131</f>
        <v>0</v>
      </c>
      <c r="N165" s="72">
        <f>дод3!N131</f>
        <v>0</v>
      </c>
      <c r="O165" s="72">
        <f>дод3!O131</f>
        <v>0</v>
      </c>
      <c r="P165" s="301">
        <f>дод3!P131</f>
        <v>74812888.25</v>
      </c>
    </row>
    <row r="166" spans="1:16" s="34" customFormat="1" ht="34.5" customHeight="1" x14ac:dyDescent="0.2">
      <c r="A166" s="311"/>
      <c r="B166" s="316"/>
      <c r="C166" s="287"/>
      <c r="D166" s="289" t="s">
        <v>24</v>
      </c>
      <c r="E166" s="403">
        <f t="shared" ref="E166:P166" si="29">E165</f>
        <v>74812888.25</v>
      </c>
      <c r="F166" s="403">
        <f t="shared" si="29"/>
        <v>74812888.25</v>
      </c>
      <c r="G166" s="72">
        <f t="shared" si="29"/>
        <v>0</v>
      </c>
      <c r="H166" s="72">
        <f t="shared" si="29"/>
        <v>0</v>
      </c>
      <c r="I166" s="72">
        <f t="shared" si="29"/>
        <v>0</v>
      </c>
      <c r="J166" s="72">
        <f t="shared" si="29"/>
        <v>0</v>
      </c>
      <c r="K166" s="72">
        <f t="shared" si="29"/>
        <v>0</v>
      </c>
      <c r="L166" s="72">
        <f t="shared" si="29"/>
        <v>0</v>
      </c>
      <c r="M166" s="72">
        <f t="shared" si="29"/>
        <v>0</v>
      </c>
      <c r="N166" s="72">
        <f t="shared" si="29"/>
        <v>0</v>
      </c>
      <c r="O166" s="72">
        <f t="shared" si="29"/>
        <v>0</v>
      </c>
      <c r="P166" s="301">
        <f t="shared" si="29"/>
        <v>74812888.25</v>
      </c>
    </row>
    <row r="167" spans="1:16" s="34" customFormat="1" x14ac:dyDescent="0.2">
      <c r="A167" s="311">
        <v>1513044</v>
      </c>
      <c r="B167" s="316" t="s">
        <v>29</v>
      </c>
      <c r="C167" s="287" t="s">
        <v>399</v>
      </c>
      <c r="D167" s="293" t="s">
        <v>247</v>
      </c>
      <c r="E167" s="403">
        <f>дод3!E133</f>
        <v>5769577.5499999998</v>
      </c>
      <c r="F167" s="403">
        <f>дод3!F133</f>
        <v>5769577.5499999998</v>
      </c>
      <c r="G167" s="72">
        <f>дод3!G133</f>
        <v>0</v>
      </c>
      <c r="H167" s="72">
        <f>дод3!H133</f>
        <v>0</v>
      </c>
      <c r="I167" s="72">
        <f>дод3!I133</f>
        <v>0</v>
      </c>
      <c r="J167" s="72">
        <f>дод3!J133</f>
        <v>0</v>
      </c>
      <c r="K167" s="72">
        <f>дод3!K133</f>
        <v>0</v>
      </c>
      <c r="L167" s="72">
        <f>дод3!L133</f>
        <v>0</v>
      </c>
      <c r="M167" s="72">
        <f>дод3!M133</f>
        <v>0</v>
      </c>
      <c r="N167" s="72">
        <f>дод3!N133</f>
        <v>0</v>
      </c>
      <c r="O167" s="72">
        <f>дод3!O133</f>
        <v>0</v>
      </c>
      <c r="P167" s="301">
        <f>дод3!P133</f>
        <v>5769577.5499999998</v>
      </c>
    </row>
    <row r="168" spans="1:16" s="34" customFormat="1" ht="36.75" customHeight="1" x14ac:dyDescent="0.2">
      <c r="A168" s="311"/>
      <c r="B168" s="316"/>
      <c r="C168" s="287"/>
      <c r="D168" s="289" t="s">
        <v>24</v>
      </c>
      <c r="E168" s="403">
        <f t="shared" ref="E168:P168" si="30">E167</f>
        <v>5769577.5499999998</v>
      </c>
      <c r="F168" s="403">
        <f t="shared" si="30"/>
        <v>5769577.5499999998</v>
      </c>
      <c r="G168" s="72">
        <f t="shared" si="30"/>
        <v>0</v>
      </c>
      <c r="H168" s="72">
        <f t="shared" si="30"/>
        <v>0</v>
      </c>
      <c r="I168" s="72">
        <f t="shared" si="30"/>
        <v>0</v>
      </c>
      <c r="J168" s="72">
        <f t="shared" si="30"/>
        <v>0</v>
      </c>
      <c r="K168" s="72">
        <f t="shared" si="30"/>
        <v>0</v>
      </c>
      <c r="L168" s="72">
        <f t="shared" si="30"/>
        <v>0</v>
      </c>
      <c r="M168" s="72">
        <f t="shared" si="30"/>
        <v>0</v>
      </c>
      <c r="N168" s="72">
        <f t="shared" si="30"/>
        <v>0</v>
      </c>
      <c r="O168" s="72">
        <f t="shared" si="30"/>
        <v>0</v>
      </c>
      <c r="P168" s="301">
        <f t="shared" si="30"/>
        <v>5769577.5499999998</v>
      </c>
    </row>
    <row r="169" spans="1:16" s="34" customFormat="1" x14ac:dyDescent="0.2">
      <c r="A169" s="311">
        <v>1513045</v>
      </c>
      <c r="B169" s="316" t="s">
        <v>31</v>
      </c>
      <c r="C169" s="287" t="s">
        <v>399</v>
      </c>
      <c r="D169" s="289" t="s">
        <v>248</v>
      </c>
      <c r="E169" s="403">
        <f>дод3!E135</f>
        <v>13816138.42</v>
      </c>
      <c r="F169" s="403">
        <f>дод3!F135</f>
        <v>13816138.42</v>
      </c>
      <c r="G169" s="72">
        <f>дод3!G135</f>
        <v>0</v>
      </c>
      <c r="H169" s="72">
        <f>дод3!H135</f>
        <v>0</v>
      </c>
      <c r="I169" s="72">
        <f>дод3!I135</f>
        <v>0</v>
      </c>
      <c r="J169" s="72">
        <f>дод3!J135</f>
        <v>0</v>
      </c>
      <c r="K169" s="72">
        <f>дод3!K135</f>
        <v>0</v>
      </c>
      <c r="L169" s="72">
        <f>дод3!L135</f>
        <v>0</v>
      </c>
      <c r="M169" s="72">
        <f>дод3!M135</f>
        <v>0</v>
      </c>
      <c r="N169" s="72">
        <f>дод3!N135</f>
        <v>0</v>
      </c>
      <c r="O169" s="72">
        <f>дод3!O135</f>
        <v>0</v>
      </c>
      <c r="P169" s="301">
        <f>дод3!P135</f>
        <v>13816138.42</v>
      </c>
    </row>
    <row r="170" spans="1:16" s="34" customFormat="1" ht="34.5" customHeight="1" x14ac:dyDescent="0.2">
      <c r="A170" s="311"/>
      <c r="B170" s="316"/>
      <c r="C170" s="287"/>
      <c r="D170" s="289" t="s">
        <v>24</v>
      </c>
      <c r="E170" s="403">
        <f t="shared" ref="E170:P170" si="31">E169</f>
        <v>13816138.42</v>
      </c>
      <c r="F170" s="403">
        <f t="shared" si="31"/>
        <v>13816138.42</v>
      </c>
      <c r="G170" s="72">
        <f t="shared" si="31"/>
        <v>0</v>
      </c>
      <c r="H170" s="72">
        <f t="shared" si="31"/>
        <v>0</v>
      </c>
      <c r="I170" s="72">
        <f t="shared" si="31"/>
        <v>0</v>
      </c>
      <c r="J170" s="72">
        <f t="shared" si="31"/>
        <v>0</v>
      </c>
      <c r="K170" s="72">
        <f t="shared" si="31"/>
        <v>0</v>
      </c>
      <c r="L170" s="72">
        <f t="shared" si="31"/>
        <v>0</v>
      </c>
      <c r="M170" s="72">
        <f t="shared" si="31"/>
        <v>0</v>
      </c>
      <c r="N170" s="72">
        <f t="shared" si="31"/>
        <v>0</v>
      </c>
      <c r="O170" s="72">
        <f t="shared" si="31"/>
        <v>0</v>
      </c>
      <c r="P170" s="301">
        <f t="shared" si="31"/>
        <v>13816138.42</v>
      </c>
    </row>
    <row r="171" spans="1:16" s="34" customFormat="1" x14ac:dyDescent="0.2">
      <c r="A171" s="311">
        <v>1513046</v>
      </c>
      <c r="B171" s="316" t="s">
        <v>33</v>
      </c>
      <c r="C171" s="287" t="s">
        <v>399</v>
      </c>
      <c r="D171" s="289" t="s">
        <v>249</v>
      </c>
      <c r="E171" s="403">
        <f>дод3!E137</f>
        <v>489319.87</v>
      </c>
      <c r="F171" s="403">
        <f>дод3!F137</f>
        <v>489319.87</v>
      </c>
      <c r="G171" s="72">
        <f>дод3!G137</f>
        <v>0</v>
      </c>
      <c r="H171" s="72">
        <f>дод3!H137</f>
        <v>0</v>
      </c>
      <c r="I171" s="72">
        <f>дод3!I137</f>
        <v>0</v>
      </c>
      <c r="J171" s="72">
        <f>дод3!J137</f>
        <v>0</v>
      </c>
      <c r="K171" s="72">
        <f>дод3!K137</f>
        <v>0</v>
      </c>
      <c r="L171" s="72">
        <f>дод3!L137</f>
        <v>0</v>
      </c>
      <c r="M171" s="72">
        <f>дод3!M137</f>
        <v>0</v>
      </c>
      <c r="N171" s="72">
        <f>дод3!N137</f>
        <v>0</v>
      </c>
      <c r="O171" s="72">
        <f>дод3!O137</f>
        <v>0</v>
      </c>
      <c r="P171" s="301">
        <f>дод3!P137</f>
        <v>489319.87</v>
      </c>
    </row>
    <row r="172" spans="1:16" s="34" customFormat="1" ht="33.75" customHeight="1" x14ac:dyDescent="0.2">
      <c r="A172" s="311"/>
      <c r="B172" s="316"/>
      <c r="C172" s="287"/>
      <c r="D172" s="289" t="s">
        <v>24</v>
      </c>
      <c r="E172" s="403">
        <f t="shared" ref="E172:P172" si="32">E171</f>
        <v>489319.87</v>
      </c>
      <c r="F172" s="403">
        <f t="shared" si="32"/>
        <v>489319.87</v>
      </c>
      <c r="G172" s="72">
        <f t="shared" si="32"/>
        <v>0</v>
      </c>
      <c r="H172" s="72">
        <f t="shared" si="32"/>
        <v>0</v>
      </c>
      <c r="I172" s="72">
        <f t="shared" si="32"/>
        <v>0</v>
      </c>
      <c r="J172" s="72">
        <f t="shared" si="32"/>
        <v>0</v>
      </c>
      <c r="K172" s="72">
        <f t="shared" si="32"/>
        <v>0</v>
      </c>
      <c r="L172" s="72">
        <f t="shared" si="32"/>
        <v>0</v>
      </c>
      <c r="M172" s="72">
        <f t="shared" si="32"/>
        <v>0</v>
      </c>
      <c r="N172" s="72">
        <f t="shared" si="32"/>
        <v>0</v>
      </c>
      <c r="O172" s="72">
        <f t="shared" si="32"/>
        <v>0</v>
      </c>
      <c r="P172" s="301">
        <f t="shared" si="32"/>
        <v>489319.87</v>
      </c>
    </row>
    <row r="173" spans="1:16" s="34" customFormat="1" x14ac:dyDescent="0.2">
      <c r="A173" s="311">
        <v>1513047</v>
      </c>
      <c r="B173" s="316" t="s">
        <v>35</v>
      </c>
      <c r="C173" s="287" t="s">
        <v>399</v>
      </c>
      <c r="D173" s="322" t="s">
        <v>250</v>
      </c>
      <c r="E173" s="404">
        <f>дод3!E139</f>
        <v>221760</v>
      </c>
      <c r="F173" s="404">
        <f>дод3!F139</f>
        <v>221760</v>
      </c>
      <c r="G173" s="72">
        <f>дод3!G139</f>
        <v>0</v>
      </c>
      <c r="H173" s="72">
        <f>дод3!H139</f>
        <v>0</v>
      </c>
      <c r="I173" s="72">
        <f>дод3!I139</f>
        <v>0</v>
      </c>
      <c r="J173" s="72">
        <f>дод3!J139</f>
        <v>0</v>
      </c>
      <c r="K173" s="72">
        <f>дод3!K139</f>
        <v>0</v>
      </c>
      <c r="L173" s="72">
        <f>дод3!L139</f>
        <v>0</v>
      </c>
      <c r="M173" s="72">
        <f>дод3!M139</f>
        <v>0</v>
      </c>
      <c r="N173" s="72">
        <f>дод3!N139</f>
        <v>0</v>
      </c>
      <c r="O173" s="72">
        <f>дод3!O139</f>
        <v>0</v>
      </c>
      <c r="P173" s="301">
        <f>дод3!P139</f>
        <v>221760</v>
      </c>
    </row>
    <row r="174" spans="1:16" s="34" customFormat="1" ht="36" customHeight="1" x14ac:dyDescent="0.2">
      <c r="A174" s="311"/>
      <c r="B174" s="316"/>
      <c r="C174" s="287"/>
      <c r="D174" s="289" t="s">
        <v>24</v>
      </c>
      <c r="E174" s="404">
        <f t="shared" ref="E174:P174" si="33">E173</f>
        <v>221760</v>
      </c>
      <c r="F174" s="404">
        <f t="shared" si="33"/>
        <v>221760</v>
      </c>
      <c r="G174" s="72">
        <f t="shared" si="33"/>
        <v>0</v>
      </c>
      <c r="H174" s="72">
        <f t="shared" si="33"/>
        <v>0</v>
      </c>
      <c r="I174" s="72">
        <f t="shared" si="33"/>
        <v>0</v>
      </c>
      <c r="J174" s="72">
        <f t="shared" si="33"/>
        <v>0</v>
      </c>
      <c r="K174" s="72">
        <f t="shared" si="33"/>
        <v>0</v>
      </c>
      <c r="L174" s="72">
        <f t="shared" si="33"/>
        <v>0</v>
      </c>
      <c r="M174" s="72">
        <f t="shared" si="33"/>
        <v>0</v>
      </c>
      <c r="N174" s="72">
        <f t="shared" si="33"/>
        <v>0</v>
      </c>
      <c r="O174" s="72">
        <f t="shared" si="33"/>
        <v>0</v>
      </c>
      <c r="P174" s="301">
        <f t="shared" si="33"/>
        <v>221760</v>
      </c>
    </row>
    <row r="175" spans="1:16" s="34" customFormat="1" x14ac:dyDescent="0.2">
      <c r="A175" s="311">
        <v>1513048</v>
      </c>
      <c r="B175" s="316" t="s">
        <v>37</v>
      </c>
      <c r="C175" s="287" t="s">
        <v>399</v>
      </c>
      <c r="D175" s="289" t="s">
        <v>251</v>
      </c>
      <c r="E175" s="403">
        <f>дод3!E141</f>
        <v>12564284.779999999</v>
      </c>
      <c r="F175" s="403">
        <f>дод3!F141</f>
        <v>12564284.779999999</v>
      </c>
      <c r="G175" s="72">
        <f>дод3!G141</f>
        <v>0</v>
      </c>
      <c r="H175" s="72">
        <f>дод3!H141</f>
        <v>0</v>
      </c>
      <c r="I175" s="72">
        <f>дод3!I141</f>
        <v>0</v>
      </c>
      <c r="J175" s="72">
        <f>дод3!J141</f>
        <v>0</v>
      </c>
      <c r="K175" s="72">
        <f>дод3!K141</f>
        <v>0</v>
      </c>
      <c r="L175" s="72">
        <f>дод3!L141</f>
        <v>0</v>
      </c>
      <c r="M175" s="72">
        <f>дод3!M141</f>
        <v>0</v>
      </c>
      <c r="N175" s="72">
        <f>дод3!N141</f>
        <v>0</v>
      </c>
      <c r="O175" s="72">
        <f>дод3!O141</f>
        <v>0</v>
      </c>
      <c r="P175" s="301">
        <f>дод3!P141</f>
        <v>12564284.779999999</v>
      </c>
    </row>
    <row r="176" spans="1:16" s="34" customFormat="1" ht="21" customHeight="1" x14ac:dyDescent="0.2">
      <c r="A176" s="311"/>
      <c r="B176" s="316"/>
      <c r="C176" s="287"/>
      <c r="D176" s="289" t="s">
        <v>24</v>
      </c>
      <c r="E176" s="403">
        <f t="shared" ref="E176:P176" si="34">E175</f>
        <v>12564284.779999999</v>
      </c>
      <c r="F176" s="403">
        <f t="shared" si="34"/>
        <v>12564284.779999999</v>
      </c>
      <c r="G176" s="72">
        <f t="shared" si="34"/>
        <v>0</v>
      </c>
      <c r="H176" s="72">
        <f t="shared" si="34"/>
        <v>0</v>
      </c>
      <c r="I176" s="72">
        <f t="shared" si="34"/>
        <v>0</v>
      </c>
      <c r="J176" s="72">
        <f t="shared" si="34"/>
        <v>0</v>
      </c>
      <c r="K176" s="72">
        <f t="shared" si="34"/>
        <v>0</v>
      </c>
      <c r="L176" s="72">
        <f t="shared" si="34"/>
        <v>0</v>
      </c>
      <c r="M176" s="72">
        <f t="shared" si="34"/>
        <v>0</v>
      </c>
      <c r="N176" s="72">
        <f t="shared" si="34"/>
        <v>0</v>
      </c>
      <c r="O176" s="72">
        <f t="shared" si="34"/>
        <v>0</v>
      </c>
      <c r="P176" s="301">
        <f t="shared" si="34"/>
        <v>12564284.779999999</v>
      </c>
    </row>
    <row r="177" spans="1:16" s="34" customFormat="1" ht="16.5" customHeight="1" x14ac:dyDescent="0.2">
      <c r="A177" s="300">
        <v>1513049</v>
      </c>
      <c r="B177" s="316" t="s">
        <v>46</v>
      </c>
      <c r="C177" s="287" t="s">
        <v>47</v>
      </c>
      <c r="D177" s="289" t="s">
        <v>253</v>
      </c>
      <c r="E177" s="403">
        <f>дод3!E150</f>
        <v>702510.12</v>
      </c>
      <c r="F177" s="403">
        <f>дод3!F150</f>
        <v>702510.12</v>
      </c>
      <c r="G177" s="72">
        <f>дод3!G150</f>
        <v>0</v>
      </c>
      <c r="H177" s="72">
        <f>дод3!H150</f>
        <v>0</v>
      </c>
      <c r="I177" s="72">
        <f>дод3!I150</f>
        <v>0</v>
      </c>
      <c r="J177" s="72">
        <f>дод3!J150</f>
        <v>0</v>
      </c>
      <c r="K177" s="72">
        <f>дод3!K150</f>
        <v>0</v>
      </c>
      <c r="L177" s="72">
        <f>дод3!L150</f>
        <v>0</v>
      </c>
      <c r="M177" s="72">
        <f>дод3!M150</f>
        <v>0</v>
      </c>
      <c r="N177" s="72">
        <f>дод3!N150</f>
        <v>0</v>
      </c>
      <c r="O177" s="72">
        <f>дод3!O150</f>
        <v>0</v>
      </c>
      <c r="P177" s="301">
        <f>дод3!P150</f>
        <v>702510.12</v>
      </c>
    </row>
    <row r="178" spans="1:16" s="34" customFormat="1" ht="21" customHeight="1" x14ac:dyDescent="0.2">
      <c r="A178" s="311"/>
      <c r="B178" s="316"/>
      <c r="C178" s="287"/>
      <c r="D178" s="289" t="s">
        <v>24</v>
      </c>
      <c r="E178" s="403">
        <f>дод3!E151</f>
        <v>702510.12</v>
      </c>
      <c r="F178" s="403">
        <f>дод3!F151</f>
        <v>702510.12</v>
      </c>
      <c r="G178" s="72">
        <f>дод3!G151</f>
        <v>0</v>
      </c>
      <c r="H178" s="72">
        <f>дод3!H151</f>
        <v>0</v>
      </c>
      <c r="I178" s="72">
        <f>дод3!I151</f>
        <v>0</v>
      </c>
      <c r="J178" s="72">
        <f>дод3!J151</f>
        <v>0</v>
      </c>
      <c r="K178" s="72">
        <f>дод3!K151</f>
        <v>0</v>
      </c>
      <c r="L178" s="72">
        <f>дод3!L151</f>
        <v>0</v>
      </c>
      <c r="M178" s="72">
        <f>дод3!M151</f>
        <v>0</v>
      </c>
      <c r="N178" s="72">
        <f>дод3!N151</f>
        <v>0</v>
      </c>
      <c r="O178" s="72">
        <f>дод3!O151</f>
        <v>0</v>
      </c>
      <c r="P178" s="301">
        <f>дод3!P151</f>
        <v>702510.12</v>
      </c>
    </row>
    <row r="179" spans="1:16" x14ac:dyDescent="0.2">
      <c r="A179" s="300">
        <v>1513050</v>
      </c>
      <c r="B179" s="281" t="s">
        <v>62</v>
      </c>
      <c r="C179" s="287" t="s">
        <v>47</v>
      </c>
      <c r="D179" s="289" t="s">
        <v>254</v>
      </c>
      <c r="E179" s="403">
        <f>дод3!E164</f>
        <v>17452067.359999999</v>
      </c>
      <c r="F179" s="403">
        <f>дод3!F164</f>
        <v>17452067.359999999</v>
      </c>
      <c r="G179" s="72">
        <f>дод3!G164</f>
        <v>0</v>
      </c>
      <c r="H179" s="72">
        <f>дод3!H164</f>
        <v>0</v>
      </c>
      <c r="I179" s="72">
        <f>дод3!I164</f>
        <v>0</v>
      </c>
      <c r="J179" s="72">
        <f>дод3!J164</f>
        <v>0</v>
      </c>
      <c r="K179" s="72">
        <f>дод3!K164</f>
        <v>0</v>
      </c>
      <c r="L179" s="72">
        <f>дод3!L164</f>
        <v>0</v>
      </c>
      <c r="M179" s="72">
        <f>дод3!M164</f>
        <v>0</v>
      </c>
      <c r="N179" s="72">
        <f>дод3!N164</f>
        <v>0</v>
      </c>
      <c r="O179" s="72">
        <f>дод3!O164</f>
        <v>0</v>
      </c>
      <c r="P179" s="301">
        <f>дод3!P164</f>
        <v>17452067.359999999</v>
      </c>
    </row>
    <row r="180" spans="1:16" ht="45" x14ac:dyDescent="0.2">
      <c r="A180" s="300"/>
      <c r="B180" s="281"/>
      <c r="C180" s="287" t="s">
        <v>64</v>
      </c>
      <c r="D180" s="289" t="s">
        <v>24</v>
      </c>
      <c r="E180" s="403">
        <f t="shared" ref="E180:P180" si="35">E179</f>
        <v>17452067.359999999</v>
      </c>
      <c r="F180" s="403">
        <f t="shared" si="35"/>
        <v>17452067.359999999</v>
      </c>
      <c r="G180" s="72">
        <f t="shared" si="35"/>
        <v>0</v>
      </c>
      <c r="H180" s="72">
        <f t="shared" si="35"/>
        <v>0</v>
      </c>
      <c r="I180" s="72">
        <f t="shared" si="35"/>
        <v>0</v>
      </c>
      <c r="J180" s="72">
        <f t="shared" si="35"/>
        <v>0</v>
      </c>
      <c r="K180" s="72">
        <f t="shared" si="35"/>
        <v>0</v>
      </c>
      <c r="L180" s="72">
        <f t="shared" si="35"/>
        <v>0</v>
      </c>
      <c r="M180" s="72">
        <f t="shared" si="35"/>
        <v>0</v>
      </c>
      <c r="N180" s="72">
        <f t="shared" si="35"/>
        <v>0</v>
      </c>
      <c r="O180" s="72">
        <f t="shared" si="35"/>
        <v>0</v>
      </c>
      <c r="P180" s="301">
        <f t="shared" si="35"/>
        <v>17452067.359999999</v>
      </c>
    </row>
    <row r="181" spans="1:16" s="34" customFormat="1" ht="21.75" customHeight="1" x14ac:dyDescent="0.2">
      <c r="A181" s="300">
        <v>1513400</v>
      </c>
      <c r="B181" s="54" t="s">
        <v>312</v>
      </c>
      <c r="C181" s="54" t="s">
        <v>313</v>
      </c>
      <c r="D181" s="286" t="s">
        <v>255</v>
      </c>
      <c r="E181" s="72">
        <f>дод3!E149</f>
        <v>1005100</v>
      </c>
      <c r="F181" s="72">
        <f>дод3!F149</f>
        <v>1005100</v>
      </c>
      <c r="G181" s="72">
        <f>дод3!G149</f>
        <v>0</v>
      </c>
      <c r="H181" s="72">
        <f>дод3!H149</f>
        <v>0</v>
      </c>
      <c r="I181" s="72">
        <f>дод3!I149</f>
        <v>0</v>
      </c>
      <c r="J181" s="72">
        <f>дод3!J149</f>
        <v>139445</v>
      </c>
      <c r="K181" s="72">
        <f>дод3!K149</f>
        <v>0</v>
      </c>
      <c r="L181" s="72">
        <f>дод3!L149</f>
        <v>0</v>
      </c>
      <c r="M181" s="72">
        <f>дод3!M149</f>
        <v>0</v>
      </c>
      <c r="N181" s="72">
        <f>дод3!N149</f>
        <v>139445</v>
      </c>
      <c r="O181" s="72">
        <f>дод3!O149</f>
        <v>139445</v>
      </c>
      <c r="P181" s="301">
        <f>дод3!P149</f>
        <v>1144545</v>
      </c>
    </row>
    <row r="182" spans="1:16" ht="12" customHeight="1" x14ac:dyDescent="0.2">
      <c r="A182" s="300">
        <v>1513201</v>
      </c>
      <c r="B182" s="54" t="s">
        <v>51</v>
      </c>
      <c r="C182" s="54" t="s">
        <v>320</v>
      </c>
      <c r="D182" s="309" t="s">
        <v>52</v>
      </c>
      <c r="E182" s="72">
        <f>дод3!E154</f>
        <v>435300</v>
      </c>
      <c r="F182" s="72">
        <f>дод3!F154</f>
        <v>435300</v>
      </c>
      <c r="G182" s="72">
        <f>дод3!G154</f>
        <v>0</v>
      </c>
      <c r="H182" s="72">
        <f>дод3!H154</f>
        <v>0</v>
      </c>
      <c r="I182" s="72">
        <f>дод3!I154</f>
        <v>0</v>
      </c>
      <c r="J182" s="72">
        <f>дод3!J154</f>
        <v>35514</v>
      </c>
      <c r="K182" s="72">
        <f>дод3!K154</f>
        <v>0</v>
      </c>
      <c r="L182" s="72">
        <f>дод3!L154</f>
        <v>0</v>
      </c>
      <c r="M182" s="72">
        <f>дод3!M154</f>
        <v>0</v>
      </c>
      <c r="N182" s="72">
        <f>дод3!N154</f>
        <v>35514</v>
      </c>
      <c r="O182" s="72">
        <f>дод3!O154</f>
        <v>35514</v>
      </c>
      <c r="P182" s="301">
        <f>дод3!P154</f>
        <v>470814</v>
      </c>
    </row>
    <row r="183" spans="1:16" s="34" customFormat="1" ht="11.25" customHeight="1" x14ac:dyDescent="0.2">
      <c r="A183" s="300">
        <v>1513131</v>
      </c>
      <c r="B183" s="303" t="s">
        <v>315</v>
      </c>
      <c r="C183" s="303" t="s">
        <v>399</v>
      </c>
      <c r="D183" s="312" t="s">
        <v>256</v>
      </c>
      <c r="E183" s="72">
        <f>дод3!E155</f>
        <v>899200</v>
      </c>
      <c r="F183" s="72">
        <f>дод3!F155</f>
        <v>899200</v>
      </c>
      <c r="G183" s="72">
        <f>дод3!G155</f>
        <v>587600</v>
      </c>
      <c r="H183" s="72">
        <f>дод3!H155</f>
        <v>72000</v>
      </c>
      <c r="I183" s="72">
        <f>дод3!I155</f>
        <v>0</v>
      </c>
      <c r="J183" s="72">
        <f>дод3!J155</f>
        <v>30400</v>
      </c>
      <c r="K183" s="72">
        <f>дод3!K155</f>
        <v>0</v>
      </c>
      <c r="L183" s="72">
        <f>дод3!L155</f>
        <v>0</v>
      </c>
      <c r="M183" s="72">
        <f>дод3!M155</f>
        <v>0</v>
      </c>
      <c r="N183" s="72">
        <f>дод3!N155</f>
        <v>30400</v>
      </c>
      <c r="O183" s="72">
        <f>дод3!O155</f>
        <v>30400</v>
      </c>
      <c r="P183" s="301">
        <f>дод3!P155</f>
        <v>929600</v>
      </c>
    </row>
    <row r="184" spans="1:16" s="34" customFormat="1" ht="11.25" customHeight="1" x14ac:dyDescent="0.2">
      <c r="A184" s="300">
        <v>1513132</v>
      </c>
      <c r="B184" s="303" t="s">
        <v>317</v>
      </c>
      <c r="C184" s="303" t="s">
        <v>47</v>
      </c>
      <c r="D184" s="166" t="s">
        <v>53</v>
      </c>
      <c r="E184" s="72">
        <f>дод3!E156</f>
        <v>2000</v>
      </c>
      <c r="F184" s="72">
        <f>дод3!F156</f>
        <v>2000</v>
      </c>
      <c r="G184" s="72">
        <f>дод3!G156</f>
        <v>0</v>
      </c>
      <c r="H184" s="72">
        <f>дод3!H156</f>
        <v>0</v>
      </c>
      <c r="I184" s="72">
        <f>дод3!I156</f>
        <v>0</v>
      </c>
      <c r="J184" s="72">
        <f>дод3!J156</f>
        <v>0</v>
      </c>
      <c r="K184" s="72">
        <f>дод3!K156</f>
        <v>0</v>
      </c>
      <c r="L184" s="72">
        <f>дод3!L156</f>
        <v>0</v>
      </c>
      <c r="M184" s="72">
        <f>дод3!M156</f>
        <v>0</v>
      </c>
      <c r="N184" s="72">
        <f>дод3!N156</f>
        <v>0</v>
      </c>
      <c r="O184" s="72">
        <f>дод3!O156</f>
        <v>0</v>
      </c>
      <c r="P184" s="301">
        <f>дод3!P156</f>
        <v>2000</v>
      </c>
    </row>
    <row r="185" spans="1:16" s="34" customFormat="1" ht="12" customHeight="1" x14ac:dyDescent="0.2">
      <c r="A185" s="300">
        <v>1513140</v>
      </c>
      <c r="B185" s="303" t="s">
        <v>398</v>
      </c>
      <c r="C185" s="303" t="s">
        <v>399</v>
      </c>
      <c r="D185" s="308" t="s">
        <v>193</v>
      </c>
      <c r="E185" s="72">
        <f>дод3!E157</f>
        <v>179200</v>
      </c>
      <c r="F185" s="72">
        <f>дод3!F157</f>
        <v>179200</v>
      </c>
      <c r="G185" s="72">
        <f>дод3!G157</f>
        <v>0</v>
      </c>
      <c r="H185" s="72">
        <f>дод3!H157</f>
        <v>0</v>
      </c>
      <c r="I185" s="72">
        <f>дод3!I157</f>
        <v>0</v>
      </c>
      <c r="J185" s="72">
        <f>дод3!J157</f>
        <v>0</v>
      </c>
      <c r="K185" s="72">
        <f>дод3!K157</f>
        <v>0</v>
      </c>
      <c r="L185" s="72">
        <f>дод3!L157</f>
        <v>0</v>
      </c>
      <c r="M185" s="72">
        <f>дод3!M157</f>
        <v>0</v>
      </c>
      <c r="N185" s="72">
        <f>дод3!N157</f>
        <v>0</v>
      </c>
      <c r="O185" s="72">
        <f>дод3!O157</f>
        <v>0</v>
      </c>
      <c r="P185" s="301">
        <f>дод3!P157</f>
        <v>179200</v>
      </c>
    </row>
    <row r="186" spans="1:16" x14ac:dyDescent="0.2">
      <c r="A186" s="300">
        <v>1513500</v>
      </c>
      <c r="B186" s="54" t="s">
        <v>54</v>
      </c>
      <c r="C186" s="54" t="s">
        <v>399</v>
      </c>
      <c r="D186" s="289" t="s">
        <v>367</v>
      </c>
      <c r="E186" s="72">
        <f>дод3!E158</f>
        <v>87200</v>
      </c>
      <c r="F186" s="72">
        <f>дод3!F158</f>
        <v>87200</v>
      </c>
      <c r="G186" s="72">
        <f>дод3!G158</f>
        <v>0</v>
      </c>
      <c r="H186" s="72">
        <f>дод3!H158</f>
        <v>0</v>
      </c>
      <c r="I186" s="72">
        <f>дод3!I158</f>
        <v>0</v>
      </c>
      <c r="J186" s="72">
        <f>дод3!J158</f>
        <v>0</v>
      </c>
      <c r="K186" s="72">
        <f>дод3!K158</f>
        <v>0</v>
      </c>
      <c r="L186" s="72">
        <f>дод3!L158</f>
        <v>0</v>
      </c>
      <c r="M186" s="72">
        <f>дод3!M158</f>
        <v>0</v>
      </c>
      <c r="N186" s="72">
        <f>дод3!N158</f>
        <v>0</v>
      </c>
      <c r="O186" s="72">
        <f>дод3!O158</f>
        <v>0</v>
      </c>
      <c r="P186" s="301">
        <f>дод3!P158</f>
        <v>87200</v>
      </c>
    </row>
    <row r="187" spans="1:16" ht="33.75" x14ac:dyDescent="0.2">
      <c r="A187" s="300">
        <v>1513160</v>
      </c>
      <c r="B187" s="303" t="s">
        <v>401</v>
      </c>
      <c r="C187" s="303" t="s">
        <v>399</v>
      </c>
      <c r="D187" s="304" t="s">
        <v>194</v>
      </c>
      <c r="E187" s="72">
        <f>дод3!E159</f>
        <v>88200</v>
      </c>
      <c r="F187" s="72">
        <f>дод3!F159</f>
        <v>88200</v>
      </c>
      <c r="G187" s="72">
        <f>дод3!G159</f>
        <v>0</v>
      </c>
      <c r="H187" s="72">
        <f>дод3!H159</f>
        <v>0</v>
      </c>
      <c r="I187" s="72">
        <f>дод3!I159</f>
        <v>0</v>
      </c>
      <c r="J187" s="72">
        <f>дод3!J159</f>
        <v>0</v>
      </c>
      <c r="K187" s="72">
        <f>дод3!K159</f>
        <v>0</v>
      </c>
      <c r="L187" s="72">
        <f>дод3!L159</f>
        <v>0</v>
      </c>
      <c r="M187" s="72">
        <f>дод3!M159</f>
        <v>0</v>
      </c>
      <c r="N187" s="72">
        <f>дод3!N159</f>
        <v>0</v>
      </c>
      <c r="O187" s="72">
        <f>дод3!O159</f>
        <v>0</v>
      </c>
      <c r="P187" s="301">
        <f>дод3!P159</f>
        <v>88200</v>
      </c>
    </row>
    <row r="188" spans="1:16" ht="22.5" x14ac:dyDescent="0.2">
      <c r="A188" s="300">
        <v>1513104</v>
      </c>
      <c r="B188" s="54" t="s">
        <v>55</v>
      </c>
      <c r="C188" s="54" t="s">
        <v>56</v>
      </c>
      <c r="D188" s="289" t="s">
        <v>257</v>
      </c>
      <c r="E188" s="72">
        <f>дод3!E160</f>
        <v>3026000</v>
      </c>
      <c r="F188" s="72">
        <f>дод3!F160</f>
        <v>3026000</v>
      </c>
      <c r="G188" s="72">
        <f>дод3!G160</f>
        <v>2072100</v>
      </c>
      <c r="H188" s="72">
        <f>дод3!H160</f>
        <v>86600</v>
      </c>
      <c r="I188" s="72">
        <f>дод3!I160</f>
        <v>0</v>
      </c>
      <c r="J188" s="72">
        <f>дод3!J160</f>
        <v>57800</v>
      </c>
      <c r="K188" s="72">
        <f>дод3!K160</f>
        <v>42000</v>
      </c>
      <c r="L188" s="72">
        <f>дод3!L160</f>
        <v>7000</v>
      </c>
      <c r="M188" s="72">
        <f>дод3!M160</f>
        <v>9500</v>
      </c>
      <c r="N188" s="72">
        <f>дод3!N160</f>
        <v>15800</v>
      </c>
      <c r="O188" s="72">
        <f>дод3!O160</f>
        <v>15800</v>
      </c>
      <c r="P188" s="301">
        <f>дод3!P160</f>
        <v>3083800</v>
      </c>
    </row>
    <row r="189" spans="1:16" ht="33.75" x14ac:dyDescent="0.2">
      <c r="A189" s="300">
        <v>1513181</v>
      </c>
      <c r="B189" s="54" t="s">
        <v>58</v>
      </c>
      <c r="C189" s="54" t="s">
        <v>47</v>
      </c>
      <c r="D189" s="289" t="s">
        <v>258</v>
      </c>
      <c r="E189" s="72">
        <f>дод3!E161</f>
        <v>686800</v>
      </c>
      <c r="F189" s="72">
        <f>дод3!F161</f>
        <v>686800</v>
      </c>
      <c r="G189" s="72">
        <f>дод3!G161</f>
        <v>0</v>
      </c>
      <c r="H189" s="72">
        <f>дод3!H161</f>
        <v>0</v>
      </c>
      <c r="I189" s="72">
        <f>дод3!I161</f>
        <v>0</v>
      </c>
      <c r="J189" s="72">
        <f>дод3!J161</f>
        <v>0</v>
      </c>
      <c r="K189" s="72">
        <f>дод3!K161</f>
        <v>0</v>
      </c>
      <c r="L189" s="72">
        <f>дод3!L161</f>
        <v>0</v>
      </c>
      <c r="M189" s="72">
        <f>дод3!M161</f>
        <v>0</v>
      </c>
      <c r="N189" s="72">
        <f>дод3!N161</f>
        <v>0</v>
      </c>
      <c r="O189" s="72">
        <f>дод3!O161</f>
        <v>0</v>
      </c>
      <c r="P189" s="301">
        <f>дод3!P161</f>
        <v>686800</v>
      </c>
    </row>
    <row r="190" spans="1:16" x14ac:dyDescent="0.2">
      <c r="A190" s="300">
        <v>1513105</v>
      </c>
      <c r="B190" s="54" t="s">
        <v>60</v>
      </c>
      <c r="C190" s="54" t="s">
        <v>47</v>
      </c>
      <c r="D190" s="289" t="s">
        <v>259</v>
      </c>
      <c r="E190" s="72">
        <f>дод3!E162</f>
        <v>2205800</v>
      </c>
      <c r="F190" s="72">
        <f>дод3!F162</f>
        <v>2205800</v>
      </c>
      <c r="G190" s="72">
        <f>дод3!G162</f>
        <v>1082900</v>
      </c>
      <c r="H190" s="72">
        <f>дод3!H162</f>
        <v>640000</v>
      </c>
      <c r="I190" s="72">
        <f>дод3!I162</f>
        <v>0</v>
      </c>
      <c r="J190" s="72">
        <f>дод3!J162</f>
        <v>601415</v>
      </c>
      <c r="K190" s="72">
        <f>дод3!K162</f>
        <v>0</v>
      </c>
      <c r="L190" s="72">
        <f>дод3!L162</f>
        <v>0</v>
      </c>
      <c r="M190" s="72">
        <f>дод3!M162</f>
        <v>0</v>
      </c>
      <c r="N190" s="72">
        <f>дод3!N162</f>
        <v>601415</v>
      </c>
      <c r="O190" s="72">
        <f>дод3!O162</f>
        <v>601415</v>
      </c>
      <c r="P190" s="301">
        <f>дод3!P162</f>
        <v>2807215</v>
      </c>
    </row>
    <row r="191" spans="1:16" ht="12" customHeight="1" x14ac:dyDescent="0.2">
      <c r="A191" s="300">
        <v>1518600</v>
      </c>
      <c r="B191" s="287" t="s">
        <v>67</v>
      </c>
      <c r="C191" s="287" t="s">
        <v>362</v>
      </c>
      <c r="D191" s="288" t="s">
        <v>367</v>
      </c>
      <c r="E191" s="72">
        <f>дод3!E170</f>
        <v>63000</v>
      </c>
      <c r="F191" s="72">
        <f>дод3!F170</f>
        <v>63000</v>
      </c>
      <c r="G191" s="72">
        <f>дод3!G170</f>
        <v>0</v>
      </c>
      <c r="H191" s="72">
        <f>дод3!H170</f>
        <v>0</v>
      </c>
      <c r="I191" s="72">
        <f>дод3!I170</f>
        <v>0</v>
      </c>
      <c r="J191" s="72">
        <f>дод3!J170</f>
        <v>0</v>
      </c>
      <c r="K191" s="72">
        <f>дод3!K170</f>
        <v>0</v>
      </c>
      <c r="L191" s="72">
        <f>дод3!L170</f>
        <v>0</v>
      </c>
      <c r="M191" s="72">
        <f>дод3!M170</f>
        <v>0</v>
      </c>
      <c r="N191" s="72">
        <f>дод3!N170</f>
        <v>0</v>
      </c>
      <c r="O191" s="72">
        <f>дод3!O170</f>
        <v>0</v>
      </c>
      <c r="P191" s="301">
        <f>дод3!P170</f>
        <v>63000</v>
      </c>
    </row>
    <row r="192" spans="1:16" x14ac:dyDescent="0.2">
      <c r="A192" s="298">
        <v>2000000</v>
      </c>
      <c r="B192" s="277"/>
      <c r="C192" s="278"/>
      <c r="D192" s="279" t="s">
        <v>70</v>
      </c>
      <c r="E192" s="46">
        <f>дод3!E172</f>
        <v>804600</v>
      </c>
      <c r="F192" s="46">
        <f>дод3!F172</f>
        <v>804600</v>
      </c>
      <c r="G192" s="46">
        <f>дод3!G172</f>
        <v>500600</v>
      </c>
      <c r="H192" s="46">
        <f>дод3!H172</f>
        <v>40100</v>
      </c>
      <c r="I192" s="46">
        <f>дод3!I172</f>
        <v>0</v>
      </c>
      <c r="J192" s="46">
        <f>дод3!J172</f>
        <v>22700</v>
      </c>
      <c r="K192" s="46">
        <f>дод3!K172</f>
        <v>0</v>
      </c>
      <c r="L192" s="46">
        <f>дод3!L172</f>
        <v>0</v>
      </c>
      <c r="M192" s="46">
        <f>дод3!M172</f>
        <v>0</v>
      </c>
      <c r="N192" s="46">
        <f>дод3!N172</f>
        <v>22700</v>
      </c>
      <c r="O192" s="46">
        <f>дод3!O172</f>
        <v>22700</v>
      </c>
      <c r="P192" s="46">
        <f>дод3!P172</f>
        <v>827300</v>
      </c>
    </row>
    <row r="193" spans="1:16" x14ac:dyDescent="0.2">
      <c r="A193" s="300">
        <v>2010000</v>
      </c>
      <c r="B193" s="281"/>
      <c r="C193" s="278"/>
      <c r="D193" s="282" t="s">
        <v>70</v>
      </c>
      <c r="E193" s="46">
        <f t="shared" ref="E193:P193" si="36">E192</f>
        <v>804600</v>
      </c>
      <c r="F193" s="46">
        <f t="shared" si="36"/>
        <v>804600</v>
      </c>
      <c r="G193" s="46">
        <f t="shared" si="36"/>
        <v>500600</v>
      </c>
      <c r="H193" s="46">
        <f t="shared" si="36"/>
        <v>40100</v>
      </c>
      <c r="I193" s="46">
        <f t="shared" si="36"/>
        <v>0</v>
      </c>
      <c r="J193" s="46">
        <f t="shared" si="36"/>
        <v>22700</v>
      </c>
      <c r="K193" s="46">
        <f t="shared" si="36"/>
        <v>0</v>
      </c>
      <c r="L193" s="46">
        <f t="shared" si="36"/>
        <v>0</v>
      </c>
      <c r="M193" s="46">
        <f t="shared" si="36"/>
        <v>0</v>
      </c>
      <c r="N193" s="46">
        <f t="shared" si="36"/>
        <v>22700</v>
      </c>
      <c r="O193" s="46">
        <f t="shared" si="36"/>
        <v>22700</v>
      </c>
      <c r="P193" s="46">
        <f t="shared" si="36"/>
        <v>827300</v>
      </c>
    </row>
    <row r="194" spans="1:16" s="34" customFormat="1" ht="14.25" customHeight="1" x14ac:dyDescent="0.2">
      <c r="A194" s="300">
        <v>2010180</v>
      </c>
      <c r="B194" s="281" t="s">
        <v>309</v>
      </c>
      <c r="C194" s="283" t="s">
        <v>310</v>
      </c>
      <c r="D194" s="323" t="s">
        <v>260</v>
      </c>
      <c r="E194" s="72">
        <f t="shared" ref="E194:P194" si="37">E192</f>
        <v>804600</v>
      </c>
      <c r="F194" s="72">
        <f t="shared" si="37"/>
        <v>804600</v>
      </c>
      <c r="G194" s="72">
        <f t="shared" si="37"/>
        <v>500600</v>
      </c>
      <c r="H194" s="72">
        <f t="shared" si="37"/>
        <v>40100</v>
      </c>
      <c r="I194" s="72">
        <f t="shared" si="37"/>
        <v>0</v>
      </c>
      <c r="J194" s="72">
        <f t="shared" si="37"/>
        <v>22700</v>
      </c>
      <c r="K194" s="72">
        <f t="shared" si="37"/>
        <v>0</v>
      </c>
      <c r="L194" s="72">
        <f t="shared" si="37"/>
        <v>0</v>
      </c>
      <c r="M194" s="72">
        <f t="shared" si="37"/>
        <v>0</v>
      </c>
      <c r="N194" s="72">
        <f t="shared" si="37"/>
        <v>22700</v>
      </c>
      <c r="O194" s="72">
        <f t="shared" si="37"/>
        <v>22700</v>
      </c>
      <c r="P194" s="301">
        <f t="shared" si="37"/>
        <v>827300</v>
      </c>
    </row>
    <row r="195" spans="1:16" s="34" customFormat="1" ht="15" hidden="1" customHeight="1" x14ac:dyDescent="0.2">
      <c r="A195" s="311"/>
      <c r="B195" s="316"/>
      <c r="C195" s="283" t="s">
        <v>71</v>
      </c>
      <c r="D195" s="324" t="s">
        <v>72</v>
      </c>
      <c r="E195" s="72"/>
      <c r="F195" s="72"/>
      <c r="G195" s="72"/>
      <c r="H195" s="72"/>
      <c r="I195" s="72"/>
      <c r="J195" s="100">
        <v>0</v>
      </c>
      <c r="K195" s="72"/>
      <c r="L195" s="72"/>
      <c r="M195" s="72"/>
      <c r="N195" s="72"/>
      <c r="O195" s="72"/>
      <c r="P195" s="325">
        <v>0</v>
      </c>
    </row>
    <row r="196" spans="1:16" s="34" customFormat="1" x14ac:dyDescent="0.2">
      <c r="A196" s="326">
        <v>2400000</v>
      </c>
      <c r="B196" s="327"/>
      <c r="C196" s="328"/>
      <c r="D196" s="329" t="s">
        <v>74</v>
      </c>
      <c r="E196" s="301">
        <f>дод3!E175</f>
        <v>18123282</v>
      </c>
      <c r="F196" s="301">
        <f>дод3!F175</f>
        <v>18123282</v>
      </c>
      <c r="G196" s="301">
        <f>дод3!G175</f>
        <v>9872000</v>
      </c>
      <c r="H196" s="301">
        <f>дод3!H175</f>
        <v>2738270</v>
      </c>
      <c r="I196" s="301">
        <f>дод3!I175</f>
        <v>0</v>
      </c>
      <c r="J196" s="301">
        <f>дод3!J175</f>
        <v>2066032</v>
      </c>
      <c r="K196" s="301">
        <f>дод3!K175</f>
        <v>926500</v>
      </c>
      <c r="L196" s="301">
        <f>дод3!L175</f>
        <v>307500</v>
      </c>
      <c r="M196" s="301">
        <f>дод3!M175</f>
        <v>178100</v>
      </c>
      <c r="N196" s="301">
        <f>дод3!N175</f>
        <v>1139532</v>
      </c>
      <c r="O196" s="301">
        <f>дод3!O175</f>
        <v>1136932</v>
      </c>
      <c r="P196" s="301">
        <f>дод3!P175</f>
        <v>20189314</v>
      </c>
    </row>
    <row r="197" spans="1:16" s="34" customFormat="1" x14ac:dyDescent="0.2">
      <c r="A197" s="311">
        <v>2410000</v>
      </c>
      <c r="B197" s="316"/>
      <c r="C197" s="328"/>
      <c r="D197" s="310" t="s">
        <v>261</v>
      </c>
      <c r="E197" s="301">
        <f t="shared" ref="E197:P197" si="38">E196</f>
        <v>18123282</v>
      </c>
      <c r="F197" s="301">
        <f t="shared" si="38"/>
        <v>18123282</v>
      </c>
      <c r="G197" s="301">
        <f t="shared" si="38"/>
        <v>9872000</v>
      </c>
      <c r="H197" s="301">
        <f t="shared" si="38"/>
        <v>2738270</v>
      </c>
      <c r="I197" s="301">
        <f t="shared" si="38"/>
        <v>0</v>
      </c>
      <c r="J197" s="301">
        <f t="shared" si="38"/>
        <v>2066032</v>
      </c>
      <c r="K197" s="301">
        <f t="shared" si="38"/>
        <v>926500</v>
      </c>
      <c r="L197" s="301">
        <f t="shared" si="38"/>
        <v>307500</v>
      </c>
      <c r="M197" s="301">
        <f t="shared" si="38"/>
        <v>178100</v>
      </c>
      <c r="N197" s="301">
        <f t="shared" si="38"/>
        <v>1139532</v>
      </c>
      <c r="O197" s="301">
        <f t="shared" si="38"/>
        <v>1136932</v>
      </c>
      <c r="P197" s="301">
        <f t="shared" si="38"/>
        <v>20189314</v>
      </c>
    </row>
    <row r="198" spans="1:16" s="34" customFormat="1" x14ac:dyDescent="0.2">
      <c r="A198" s="311">
        <v>2410180</v>
      </c>
      <c r="B198" s="283" t="s">
        <v>309</v>
      </c>
      <c r="C198" s="283" t="s">
        <v>310</v>
      </c>
      <c r="D198" s="324" t="s">
        <v>262</v>
      </c>
      <c r="E198" s="72">
        <f>дод3!E176</f>
        <v>219300</v>
      </c>
      <c r="F198" s="72">
        <f>дод3!F176</f>
        <v>219300</v>
      </c>
      <c r="G198" s="72">
        <f>дод3!G176</f>
        <v>148600</v>
      </c>
      <c r="H198" s="72">
        <f>дод3!H176</f>
        <v>9600</v>
      </c>
      <c r="I198" s="72">
        <f>дод3!I176</f>
        <v>0</v>
      </c>
      <c r="J198" s="72">
        <f>дод3!J176</f>
        <v>6000</v>
      </c>
      <c r="K198" s="72">
        <f>дод3!K176</f>
        <v>0</v>
      </c>
      <c r="L198" s="72">
        <f>дод3!L176</f>
        <v>0</v>
      </c>
      <c r="M198" s="72">
        <f>дод3!M176</f>
        <v>0</v>
      </c>
      <c r="N198" s="72">
        <f>дод3!N176</f>
        <v>6000</v>
      </c>
      <c r="O198" s="72">
        <f>дод3!O176</f>
        <v>6000</v>
      </c>
      <c r="P198" s="301">
        <f>дод3!P176</f>
        <v>225300</v>
      </c>
    </row>
    <row r="199" spans="1:16" x14ac:dyDescent="0.2">
      <c r="A199" s="300">
        <v>2414060</v>
      </c>
      <c r="B199" s="287">
        <v>110201</v>
      </c>
      <c r="C199" s="287" t="s">
        <v>75</v>
      </c>
      <c r="D199" s="289" t="s">
        <v>76</v>
      </c>
      <c r="E199" s="72">
        <f>дод3!E177</f>
        <v>3436000</v>
      </c>
      <c r="F199" s="72">
        <f>дод3!F177</f>
        <v>3436000</v>
      </c>
      <c r="G199" s="72">
        <f>дод3!G177</f>
        <v>1839600</v>
      </c>
      <c r="H199" s="72">
        <f>дод3!H177</f>
        <v>368690</v>
      </c>
      <c r="I199" s="72">
        <f>дод3!I177</f>
        <v>0</v>
      </c>
      <c r="J199" s="72">
        <f>дод3!J177</f>
        <v>67745</v>
      </c>
      <c r="K199" s="72">
        <f>дод3!K177</f>
        <v>0</v>
      </c>
      <c r="L199" s="72">
        <f>дод3!L177</f>
        <v>0</v>
      </c>
      <c r="M199" s="72">
        <f>дод3!M177</f>
        <v>0</v>
      </c>
      <c r="N199" s="72">
        <f>дод3!N177</f>
        <v>67745</v>
      </c>
      <c r="O199" s="72">
        <f>дод3!O177</f>
        <v>67745</v>
      </c>
      <c r="P199" s="301">
        <f>дод3!P177</f>
        <v>3503745</v>
      </c>
    </row>
    <row r="200" spans="1:16" x14ac:dyDescent="0.2">
      <c r="A200" s="300">
        <v>2414070</v>
      </c>
      <c r="B200" s="54">
        <v>110202</v>
      </c>
      <c r="C200" s="54" t="s">
        <v>75</v>
      </c>
      <c r="D200" s="302" t="s">
        <v>77</v>
      </c>
      <c r="E200" s="72">
        <f>дод3!E178</f>
        <v>1663960</v>
      </c>
      <c r="F200" s="72">
        <f>дод3!F178</f>
        <v>1663960</v>
      </c>
      <c r="G200" s="72">
        <f>дод3!G178</f>
        <v>860700</v>
      </c>
      <c r="H200" s="72">
        <f>дод3!H178</f>
        <v>212530</v>
      </c>
      <c r="I200" s="72">
        <f>дод3!I178</f>
        <v>0</v>
      </c>
      <c r="J200" s="72">
        <f>дод3!J178</f>
        <v>275600</v>
      </c>
      <c r="K200" s="72">
        <f>дод3!K178</f>
        <v>31100</v>
      </c>
      <c r="L200" s="72">
        <f>дод3!L178</f>
        <v>3000</v>
      </c>
      <c r="M200" s="72">
        <f>дод3!M178</f>
        <v>6500</v>
      </c>
      <c r="N200" s="72">
        <f>дод3!N178</f>
        <v>244500</v>
      </c>
      <c r="O200" s="72">
        <f>дод3!O178</f>
        <v>241900</v>
      </c>
      <c r="P200" s="301">
        <f>дод3!P178</f>
        <v>1939560</v>
      </c>
    </row>
    <row r="201" spans="1:16" x14ac:dyDescent="0.2">
      <c r="A201" s="300">
        <v>2414090</v>
      </c>
      <c r="B201" s="287">
        <v>110204</v>
      </c>
      <c r="C201" s="287" t="s">
        <v>78</v>
      </c>
      <c r="D201" s="295" t="s">
        <v>79</v>
      </c>
      <c r="E201" s="72">
        <f>дод3!E179</f>
        <v>4474422</v>
      </c>
      <c r="F201" s="72">
        <f>дод3!F179</f>
        <v>4474422</v>
      </c>
      <c r="G201" s="72">
        <f>дод3!G179</f>
        <v>1963600</v>
      </c>
      <c r="H201" s="72">
        <f>дод3!H179</f>
        <v>1510080</v>
      </c>
      <c r="I201" s="72">
        <f>дод3!I179</f>
        <v>0</v>
      </c>
      <c r="J201" s="72">
        <f>дод3!J179</f>
        <v>498660</v>
      </c>
      <c r="K201" s="72">
        <f>дод3!K179</f>
        <v>325400</v>
      </c>
      <c r="L201" s="72">
        <f>дод3!L179</f>
        <v>0</v>
      </c>
      <c r="M201" s="72">
        <f>дод3!M179</f>
        <v>134600</v>
      </c>
      <c r="N201" s="72">
        <f>дод3!N179</f>
        <v>173260</v>
      </c>
      <c r="O201" s="72">
        <f>дод3!O179</f>
        <v>173260</v>
      </c>
      <c r="P201" s="301">
        <f>дод3!P179</f>
        <v>4973082</v>
      </c>
    </row>
    <row r="202" spans="1:16" ht="22.5" hidden="1" customHeight="1" x14ac:dyDescent="0.2">
      <c r="A202" s="300"/>
      <c r="B202" s="287"/>
      <c r="C202" s="287"/>
      <c r="D202" s="69" t="s">
        <v>342</v>
      </c>
      <c r="E202" s="72">
        <v>0</v>
      </c>
      <c r="F202" s="72">
        <v>1</v>
      </c>
      <c r="G202" s="72">
        <v>1</v>
      </c>
      <c r="H202" s="72">
        <v>2</v>
      </c>
      <c r="I202" s="72">
        <v>3</v>
      </c>
      <c r="J202" s="72">
        <v>3</v>
      </c>
      <c r="K202" s="72">
        <v>4</v>
      </c>
      <c r="L202" s="72">
        <v>5</v>
      </c>
      <c r="M202" s="72">
        <v>6</v>
      </c>
      <c r="N202" s="72">
        <v>7</v>
      </c>
      <c r="O202" s="72">
        <v>8</v>
      </c>
      <c r="P202" s="301">
        <v>10</v>
      </c>
    </row>
    <row r="203" spans="1:16" x14ac:dyDescent="0.2">
      <c r="A203" s="300">
        <v>2414100</v>
      </c>
      <c r="B203" s="287">
        <v>110205</v>
      </c>
      <c r="C203" s="287" t="s">
        <v>383</v>
      </c>
      <c r="D203" s="289" t="s">
        <v>80</v>
      </c>
      <c r="E203" s="72">
        <f>дод3!E181</f>
        <v>6833880</v>
      </c>
      <c r="F203" s="72">
        <f>дод3!F181</f>
        <v>6833880</v>
      </c>
      <c r="G203" s="72">
        <f>дод3!G181</f>
        <v>4524940</v>
      </c>
      <c r="H203" s="72">
        <f>дод3!H181</f>
        <v>625170</v>
      </c>
      <c r="I203" s="72">
        <f>дод3!I181</f>
        <v>0</v>
      </c>
      <c r="J203" s="72">
        <f>дод3!J181</f>
        <v>1201027</v>
      </c>
      <c r="K203" s="72">
        <f>дод3!K181</f>
        <v>570000</v>
      </c>
      <c r="L203" s="72">
        <f>дод3!L181</f>
        <v>304500</v>
      </c>
      <c r="M203" s="72">
        <f>дод3!M181</f>
        <v>37000</v>
      </c>
      <c r="N203" s="72">
        <f>дод3!N181</f>
        <v>631027</v>
      </c>
      <c r="O203" s="72">
        <f>дод3!O181</f>
        <v>631027</v>
      </c>
      <c r="P203" s="301">
        <f>дод3!P181</f>
        <v>8034907</v>
      </c>
    </row>
    <row r="204" spans="1:16" ht="22.5" hidden="1" customHeight="1" x14ac:dyDescent="0.2">
      <c r="A204" s="300"/>
      <c r="B204" s="287"/>
      <c r="C204" s="287"/>
      <c r="D204" s="69" t="s">
        <v>342</v>
      </c>
      <c r="E204" s="72">
        <v>0</v>
      </c>
      <c r="F204" s="72">
        <v>1</v>
      </c>
      <c r="G204" s="72">
        <v>1</v>
      </c>
      <c r="H204" s="72">
        <v>2</v>
      </c>
      <c r="I204" s="72">
        <v>3</v>
      </c>
      <c r="J204" s="72">
        <v>3</v>
      </c>
      <c r="K204" s="72">
        <v>4</v>
      </c>
      <c r="L204" s="72">
        <v>5</v>
      </c>
      <c r="M204" s="72">
        <v>6</v>
      </c>
      <c r="N204" s="72">
        <v>7</v>
      </c>
      <c r="O204" s="72">
        <v>8</v>
      </c>
      <c r="P204" s="301">
        <v>10</v>
      </c>
    </row>
    <row r="205" spans="1:16" x14ac:dyDescent="0.2">
      <c r="A205" s="300">
        <v>2414200</v>
      </c>
      <c r="B205" s="287">
        <v>110502</v>
      </c>
      <c r="C205" s="287" t="s">
        <v>81</v>
      </c>
      <c r="D205" s="289" t="s">
        <v>263</v>
      </c>
      <c r="E205" s="72">
        <f>дод3!E183</f>
        <v>1495720</v>
      </c>
      <c r="F205" s="72">
        <f>дод3!F183</f>
        <v>1495720</v>
      </c>
      <c r="G205" s="72">
        <f>дод3!G183</f>
        <v>534560</v>
      </c>
      <c r="H205" s="72">
        <f>дод3!H183</f>
        <v>12200</v>
      </c>
      <c r="I205" s="72">
        <f>дод3!I183</f>
        <v>0</v>
      </c>
      <c r="J205" s="72">
        <f>дод3!J183</f>
        <v>17000</v>
      </c>
      <c r="K205" s="72">
        <f>дод3!K183</f>
        <v>0</v>
      </c>
      <c r="L205" s="72">
        <f>дод3!L183</f>
        <v>0</v>
      </c>
      <c r="M205" s="72">
        <f>дод3!M183</f>
        <v>0</v>
      </c>
      <c r="N205" s="72">
        <f>дод3!N183</f>
        <v>17000</v>
      </c>
      <c r="O205" s="72">
        <f>дод3!O183</f>
        <v>17000</v>
      </c>
      <c r="P205" s="301">
        <f>дод3!P183</f>
        <v>1512720</v>
      </c>
    </row>
    <row r="206" spans="1:16" ht="12.75" hidden="1" customHeight="1" x14ac:dyDescent="0.2">
      <c r="A206" s="300">
        <v>2414810</v>
      </c>
      <c r="B206" s="281"/>
      <c r="C206" s="287">
        <v>110502</v>
      </c>
      <c r="D206" s="284" t="s">
        <v>264</v>
      </c>
      <c r="E206" s="47"/>
      <c r="F206" s="47"/>
      <c r="G206" s="47"/>
      <c r="H206" s="47"/>
      <c r="I206" s="47"/>
      <c r="J206" s="39">
        <v>0</v>
      </c>
      <c r="K206" s="47"/>
      <c r="L206" s="47"/>
      <c r="M206" s="47"/>
      <c r="N206" s="47"/>
      <c r="O206" s="47"/>
      <c r="P206" s="315">
        <v>0</v>
      </c>
    </row>
    <row r="207" spans="1:16" ht="12.75" hidden="1" customHeight="1" x14ac:dyDescent="0.2">
      <c r="A207" s="300">
        <v>2414820</v>
      </c>
      <c r="B207" s="281"/>
      <c r="C207" s="287">
        <v>110502</v>
      </c>
      <c r="D207" s="290" t="s">
        <v>265</v>
      </c>
      <c r="E207" s="47"/>
      <c r="F207" s="47"/>
      <c r="G207" s="47"/>
      <c r="H207" s="47"/>
      <c r="I207" s="47"/>
      <c r="J207" s="39">
        <v>0</v>
      </c>
      <c r="K207" s="47"/>
      <c r="L207" s="47"/>
      <c r="M207" s="47"/>
      <c r="N207" s="47"/>
      <c r="O207" s="47"/>
      <c r="P207" s="315">
        <v>0</v>
      </c>
    </row>
    <row r="208" spans="1:16" ht="12.75" hidden="1" customHeight="1" x14ac:dyDescent="0.2">
      <c r="A208" s="300">
        <v>2414830</v>
      </c>
      <c r="B208" s="281"/>
      <c r="C208" s="287">
        <v>110502</v>
      </c>
      <c r="D208" s="290" t="s">
        <v>266</v>
      </c>
      <c r="E208" s="47"/>
      <c r="F208" s="47"/>
      <c r="G208" s="47"/>
      <c r="H208" s="47"/>
      <c r="I208" s="47"/>
      <c r="J208" s="39">
        <v>0</v>
      </c>
      <c r="K208" s="47"/>
      <c r="L208" s="47"/>
      <c r="M208" s="47"/>
      <c r="N208" s="47"/>
      <c r="O208" s="47"/>
      <c r="P208" s="315">
        <v>0</v>
      </c>
    </row>
    <row r="209" spans="1:16" s="34" customFormat="1" ht="22.5" x14ac:dyDescent="0.2">
      <c r="A209" s="326">
        <v>4100000</v>
      </c>
      <c r="B209" s="327"/>
      <c r="C209" s="330"/>
      <c r="D209" s="329" t="s">
        <v>84</v>
      </c>
      <c r="E209" s="301">
        <f>дод3!E185</f>
        <v>31777728</v>
      </c>
      <c r="F209" s="301">
        <f>дод3!F185</f>
        <v>31777728</v>
      </c>
      <c r="G209" s="301">
        <f>дод3!G185</f>
        <v>757700</v>
      </c>
      <c r="H209" s="301">
        <f>дод3!H185</f>
        <v>2569400</v>
      </c>
      <c r="I209" s="301">
        <f>дод3!I185</f>
        <v>0</v>
      </c>
      <c r="J209" s="301">
        <f>дод3!J185</f>
        <v>54659565</v>
      </c>
      <c r="K209" s="301">
        <f>дод3!K185</f>
        <v>6628165</v>
      </c>
      <c r="L209" s="301">
        <f>дод3!L185</f>
        <v>0</v>
      </c>
      <c r="M209" s="301">
        <f>дод3!M185</f>
        <v>0</v>
      </c>
      <c r="N209" s="301">
        <f>дод3!N185</f>
        <v>48031400</v>
      </c>
      <c r="O209" s="301">
        <f>дод3!O185</f>
        <v>48010104</v>
      </c>
      <c r="P209" s="301">
        <f>дод3!P185</f>
        <v>86437293</v>
      </c>
    </row>
    <row r="210" spans="1:16" s="34" customFormat="1" ht="22.5" x14ac:dyDescent="0.2">
      <c r="A210" s="311">
        <v>4110000</v>
      </c>
      <c r="B210" s="316"/>
      <c r="C210" s="330"/>
      <c r="D210" s="310" t="s">
        <v>267</v>
      </c>
      <c r="E210" s="301">
        <f t="shared" ref="E210:P210" si="39">E209</f>
        <v>31777728</v>
      </c>
      <c r="F210" s="301">
        <f t="shared" si="39"/>
        <v>31777728</v>
      </c>
      <c r="G210" s="301">
        <f t="shared" si="39"/>
        <v>757700</v>
      </c>
      <c r="H210" s="301">
        <f t="shared" si="39"/>
        <v>2569400</v>
      </c>
      <c r="I210" s="301">
        <f t="shared" si="39"/>
        <v>0</v>
      </c>
      <c r="J210" s="301">
        <f t="shared" si="39"/>
        <v>54659565</v>
      </c>
      <c r="K210" s="301">
        <f t="shared" si="39"/>
        <v>6628165</v>
      </c>
      <c r="L210" s="301">
        <f t="shared" si="39"/>
        <v>0</v>
      </c>
      <c r="M210" s="301">
        <f t="shared" si="39"/>
        <v>0</v>
      </c>
      <c r="N210" s="301">
        <f t="shared" si="39"/>
        <v>48031400</v>
      </c>
      <c r="O210" s="301">
        <f t="shared" si="39"/>
        <v>48010104</v>
      </c>
      <c r="P210" s="301">
        <f t="shared" si="39"/>
        <v>86437293</v>
      </c>
    </row>
    <row r="211" spans="1:16" s="34" customFormat="1" x14ac:dyDescent="0.2">
      <c r="A211" s="311">
        <v>4110180</v>
      </c>
      <c r="B211" s="283" t="s">
        <v>309</v>
      </c>
      <c r="C211" s="283" t="s">
        <v>310</v>
      </c>
      <c r="D211" s="324" t="s">
        <v>268</v>
      </c>
      <c r="E211" s="72">
        <f>дод3!E186</f>
        <v>1187200</v>
      </c>
      <c r="F211" s="72">
        <f>дод3!F186</f>
        <v>1187200</v>
      </c>
      <c r="G211" s="72">
        <f>дод3!G186</f>
        <v>757700</v>
      </c>
      <c r="H211" s="72">
        <f>дод3!H186</f>
        <v>23900</v>
      </c>
      <c r="I211" s="72">
        <f>дод3!I186</f>
        <v>0</v>
      </c>
      <c r="J211" s="72">
        <f>дод3!J186</f>
        <v>1020500</v>
      </c>
      <c r="K211" s="72">
        <f>дод3!K186</f>
        <v>0</v>
      </c>
      <c r="L211" s="72">
        <f>дод3!L186</f>
        <v>0</v>
      </c>
      <c r="M211" s="72">
        <f>дод3!M186</f>
        <v>0</v>
      </c>
      <c r="N211" s="72">
        <f>дод3!N186</f>
        <v>1020500</v>
      </c>
      <c r="O211" s="72">
        <f>дод3!O186</f>
        <v>1020500</v>
      </c>
      <c r="P211" s="301">
        <f>дод3!P186</f>
        <v>2207700</v>
      </c>
    </row>
    <row r="212" spans="1:16" x14ac:dyDescent="0.2">
      <c r="A212" s="300">
        <v>4116010</v>
      </c>
      <c r="B212" s="294" t="s">
        <v>322</v>
      </c>
      <c r="C212" s="294" t="s">
        <v>323</v>
      </c>
      <c r="D212" s="55" t="s">
        <v>147</v>
      </c>
      <c r="E212" s="47">
        <f>дод3!E187</f>
        <v>0</v>
      </c>
      <c r="F212" s="47">
        <f>дод3!F187</f>
        <v>0</v>
      </c>
      <c r="G212" s="47">
        <f>дод3!G187</f>
        <v>0</v>
      </c>
      <c r="H212" s="47">
        <f>дод3!H187</f>
        <v>0</v>
      </c>
      <c r="I212" s="47">
        <f>дод3!I187</f>
        <v>0</v>
      </c>
      <c r="J212" s="47">
        <f>дод3!J187</f>
        <v>10254000</v>
      </c>
      <c r="K212" s="47">
        <f>дод3!K187</f>
        <v>0</v>
      </c>
      <c r="L212" s="47">
        <f>дод3!L187</f>
        <v>0</v>
      </c>
      <c r="M212" s="47">
        <f>дод3!M187</f>
        <v>0</v>
      </c>
      <c r="N212" s="47">
        <f>дод3!N187</f>
        <v>10254000</v>
      </c>
      <c r="O212" s="47">
        <f>дод3!O187</f>
        <v>10254000</v>
      </c>
      <c r="P212" s="46">
        <f>дод3!P187</f>
        <v>10254000</v>
      </c>
    </row>
    <row r="213" spans="1:16" x14ac:dyDescent="0.2">
      <c r="A213" s="300">
        <v>4116020</v>
      </c>
      <c r="B213" s="294" t="s">
        <v>269</v>
      </c>
      <c r="C213" s="294" t="s">
        <v>323</v>
      </c>
      <c r="D213" s="55" t="s">
        <v>270</v>
      </c>
      <c r="E213" s="47">
        <f t="shared" ref="E213:P213" si="40">E214</f>
        <v>0</v>
      </c>
      <c r="F213" s="47">
        <f t="shared" si="40"/>
        <v>0</v>
      </c>
      <c r="G213" s="47">
        <f t="shared" si="40"/>
        <v>0</v>
      </c>
      <c r="H213" s="47">
        <f t="shared" si="40"/>
        <v>0</v>
      </c>
      <c r="I213" s="47">
        <f t="shared" si="40"/>
        <v>0</v>
      </c>
      <c r="J213" s="47">
        <f t="shared" si="40"/>
        <v>8290444</v>
      </c>
      <c r="K213" s="47">
        <f t="shared" si="40"/>
        <v>0</v>
      </c>
      <c r="L213" s="47">
        <f t="shared" si="40"/>
        <v>0</v>
      </c>
      <c r="M213" s="47">
        <f t="shared" si="40"/>
        <v>0</v>
      </c>
      <c r="N213" s="47">
        <f t="shared" si="40"/>
        <v>8290444</v>
      </c>
      <c r="O213" s="47">
        <f t="shared" si="40"/>
        <v>8290444</v>
      </c>
      <c r="P213" s="46">
        <f t="shared" si="40"/>
        <v>8290444</v>
      </c>
    </row>
    <row r="214" spans="1:16" x14ac:dyDescent="0.2">
      <c r="A214" s="300">
        <v>4116021</v>
      </c>
      <c r="B214" s="54">
        <v>100102</v>
      </c>
      <c r="C214" s="54" t="s">
        <v>323</v>
      </c>
      <c r="D214" s="295" t="s">
        <v>271</v>
      </c>
      <c r="E214" s="47">
        <f>дод3!E188</f>
        <v>0</v>
      </c>
      <c r="F214" s="47">
        <f>дод3!F188</f>
        <v>0</v>
      </c>
      <c r="G214" s="47">
        <f>дод3!G188</f>
        <v>0</v>
      </c>
      <c r="H214" s="47">
        <f>дод3!H188</f>
        <v>0</v>
      </c>
      <c r="I214" s="47">
        <f>дод3!I188</f>
        <v>0</v>
      </c>
      <c r="J214" s="47">
        <f>дод3!J188</f>
        <v>8290444</v>
      </c>
      <c r="K214" s="47">
        <f>дод3!K188</f>
        <v>0</v>
      </c>
      <c r="L214" s="47">
        <f>дод3!L188</f>
        <v>0</v>
      </c>
      <c r="M214" s="47">
        <f>дод3!M188</f>
        <v>0</v>
      </c>
      <c r="N214" s="47">
        <f>дод3!N188</f>
        <v>8290444</v>
      </c>
      <c r="O214" s="47">
        <f>дод3!O188</f>
        <v>8290444</v>
      </c>
      <c r="P214" s="46">
        <f>дод3!P188</f>
        <v>8290444</v>
      </c>
    </row>
    <row r="215" spans="1:16" ht="12.75" hidden="1" customHeight="1" x14ac:dyDescent="0.2">
      <c r="A215" s="300"/>
      <c r="B215" s="54" t="s">
        <v>86</v>
      </c>
      <c r="C215" s="54"/>
      <c r="D215" s="322" t="s">
        <v>87</v>
      </c>
      <c r="E215" s="47"/>
      <c r="F215" s="47"/>
      <c r="G215" s="47"/>
      <c r="H215" s="47"/>
      <c r="I215" s="47"/>
      <c r="J215" s="47"/>
      <c r="K215" s="47"/>
      <c r="L215" s="47"/>
      <c r="M215" s="47"/>
      <c r="N215" s="47"/>
      <c r="O215" s="47"/>
      <c r="P215" s="46"/>
    </row>
    <row r="216" spans="1:16" hidden="1" x14ac:dyDescent="0.2">
      <c r="A216" s="300">
        <v>4116052</v>
      </c>
      <c r="B216" s="54" t="s">
        <v>88</v>
      </c>
      <c r="C216" s="54" t="s">
        <v>90</v>
      </c>
      <c r="D216" s="331" t="s">
        <v>272</v>
      </c>
      <c r="E216" s="47">
        <v>0</v>
      </c>
      <c r="F216" s="47">
        <v>0</v>
      </c>
      <c r="G216" s="47">
        <v>0</v>
      </c>
      <c r="H216" s="47">
        <v>0</v>
      </c>
      <c r="I216" s="47">
        <v>0</v>
      </c>
      <c r="J216" s="47">
        <v>3</v>
      </c>
      <c r="K216" s="47">
        <v>4</v>
      </c>
      <c r="L216" s="47">
        <v>5</v>
      </c>
      <c r="M216" s="47">
        <v>6</v>
      </c>
      <c r="N216" s="47">
        <v>7</v>
      </c>
      <c r="O216" s="47">
        <v>8</v>
      </c>
      <c r="P216" s="46">
        <v>10</v>
      </c>
    </row>
    <row r="217" spans="1:16" ht="13.5" customHeight="1" x14ac:dyDescent="0.2">
      <c r="A217" s="300">
        <v>4116060</v>
      </c>
      <c r="B217" s="54">
        <v>100203</v>
      </c>
      <c r="C217" s="54" t="s">
        <v>90</v>
      </c>
      <c r="D217" s="295" t="s">
        <v>273</v>
      </c>
      <c r="E217" s="47">
        <f>дод3!E191</f>
        <v>26429600</v>
      </c>
      <c r="F217" s="47">
        <f>дод3!F191</f>
        <v>26429600</v>
      </c>
      <c r="G217" s="47">
        <f>дод3!G191</f>
        <v>0</v>
      </c>
      <c r="H217" s="47">
        <f>дод3!H191</f>
        <v>2545500</v>
      </c>
      <c r="I217" s="47">
        <f>дод3!I191</f>
        <v>0</v>
      </c>
      <c r="J217" s="47">
        <f>дод3!J191</f>
        <v>4756000</v>
      </c>
      <c r="K217" s="47">
        <f>дод3!K191</f>
        <v>0</v>
      </c>
      <c r="L217" s="47">
        <f>дод3!L191</f>
        <v>0</v>
      </c>
      <c r="M217" s="47">
        <f>дод3!M191</f>
        <v>0</v>
      </c>
      <c r="N217" s="47">
        <f>дод3!N191</f>
        <v>4756000</v>
      </c>
      <c r="O217" s="47">
        <f>дод3!O191</f>
        <v>4756000</v>
      </c>
      <c r="P217" s="46">
        <f>дод3!P191</f>
        <v>31185600</v>
      </c>
    </row>
    <row r="218" spans="1:16" x14ac:dyDescent="0.2">
      <c r="A218" s="300">
        <v>4116110</v>
      </c>
      <c r="B218" s="317" t="s">
        <v>92</v>
      </c>
      <c r="C218" s="317" t="s">
        <v>90</v>
      </c>
      <c r="D218" s="62" t="s">
        <v>93</v>
      </c>
      <c r="E218" s="47">
        <f>дод3!E192</f>
        <v>0</v>
      </c>
      <c r="F218" s="47">
        <f>дод3!F192</f>
        <v>0</v>
      </c>
      <c r="G218" s="47">
        <f>дод3!G192</f>
        <v>0</v>
      </c>
      <c r="H218" s="47">
        <f>дод3!H192</f>
        <v>0</v>
      </c>
      <c r="I218" s="47">
        <f>дод3!I192</f>
        <v>0</v>
      </c>
      <c r="J218" s="47">
        <f>дод3!J192</f>
        <v>42000</v>
      </c>
      <c r="K218" s="47">
        <f>дод3!K192</f>
        <v>0</v>
      </c>
      <c r="L218" s="47">
        <f>дод3!L192</f>
        <v>0</v>
      </c>
      <c r="M218" s="47">
        <f>дод3!M192</f>
        <v>0</v>
      </c>
      <c r="N218" s="47">
        <f>дод3!N192</f>
        <v>42000</v>
      </c>
      <c r="O218" s="47">
        <f>дод3!O192</f>
        <v>42000</v>
      </c>
      <c r="P218" s="46">
        <f>дод3!P192</f>
        <v>42000</v>
      </c>
    </row>
    <row r="219" spans="1:16" ht="22.5" x14ac:dyDescent="0.2">
      <c r="A219" s="300">
        <v>4116120</v>
      </c>
      <c r="B219" s="317" t="s">
        <v>94</v>
      </c>
      <c r="C219" s="317" t="s">
        <v>90</v>
      </c>
      <c r="D219" s="170" t="s">
        <v>274</v>
      </c>
      <c r="E219" s="47">
        <f>дод3!E193</f>
        <v>96000</v>
      </c>
      <c r="F219" s="47">
        <f>дод3!F193</f>
        <v>96000</v>
      </c>
      <c r="G219" s="47">
        <f>дод3!G193</f>
        <v>0</v>
      </c>
      <c r="H219" s="47">
        <f>дод3!H193</f>
        <v>0</v>
      </c>
      <c r="I219" s="47">
        <f>дод3!I193</f>
        <v>0</v>
      </c>
      <c r="J219" s="47">
        <f>дод3!J193</f>
        <v>585000</v>
      </c>
      <c r="K219" s="47">
        <f>дод3!K193</f>
        <v>0</v>
      </c>
      <c r="L219" s="47">
        <f>дод3!L193</f>
        <v>0</v>
      </c>
      <c r="M219" s="47">
        <f>дод3!M193</f>
        <v>0</v>
      </c>
      <c r="N219" s="47">
        <f>дод3!N193</f>
        <v>585000</v>
      </c>
      <c r="O219" s="47">
        <f>дод3!O193</f>
        <v>585000</v>
      </c>
      <c r="P219" s="46">
        <f>дод3!P193</f>
        <v>681000</v>
      </c>
    </row>
    <row r="220" spans="1:16" ht="33.75" x14ac:dyDescent="0.2">
      <c r="A220" s="300">
        <v>4116130</v>
      </c>
      <c r="B220" s="332">
        <v>100302</v>
      </c>
      <c r="C220" s="332">
        <v>620</v>
      </c>
      <c r="D220" s="170" t="s">
        <v>275</v>
      </c>
      <c r="E220" s="47">
        <v>0</v>
      </c>
      <c r="F220" s="47">
        <v>0</v>
      </c>
      <c r="G220" s="47">
        <f>дод3!G194</f>
        <v>0</v>
      </c>
      <c r="H220" s="47">
        <f>дод3!H194</f>
        <v>0</v>
      </c>
      <c r="I220" s="47">
        <f>дод3!I194</f>
        <v>0</v>
      </c>
      <c r="J220" s="47">
        <f>дод3!J194</f>
        <v>99000</v>
      </c>
      <c r="K220" s="47">
        <f>дод3!K194</f>
        <v>0</v>
      </c>
      <c r="L220" s="47">
        <f>дод3!L194</f>
        <v>0</v>
      </c>
      <c r="M220" s="47">
        <f>дод3!M194</f>
        <v>0</v>
      </c>
      <c r="N220" s="47">
        <f>дод3!N194</f>
        <v>99000</v>
      </c>
      <c r="O220" s="47">
        <f>дод3!O194</f>
        <v>99000</v>
      </c>
      <c r="P220" s="46">
        <f>дод3!P194</f>
        <v>99000</v>
      </c>
    </row>
    <row r="221" spans="1:16" ht="56.25" x14ac:dyDescent="0.2">
      <c r="A221" s="300">
        <v>4116150</v>
      </c>
      <c r="B221" s="333">
        <v>100602</v>
      </c>
      <c r="C221" s="333"/>
      <c r="D221" s="334" t="s">
        <v>276</v>
      </c>
      <c r="E221" s="47">
        <f>дод3!E195</f>
        <v>2493469</v>
      </c>
      <c r="F221" s="47">
        <f>дод3!F195</f>
        <v>2493469</v>
      </c>
      <c r="G221" s="47">
        <f>дод3!G195</f>
        <v>0</v>
      </c>
      <c r="H221" s="47">
        <f>дод3!H195</f>
        <v>0</v>
      </c>
      <c r="I221" s="47">
        <f>дод3!I195</f>
        <v>0</v>
      </c>
      <c r="J221" s="47">
        <f>дод3!J195</f>
        <v>6029456</v>
      </c>
      <c r="K221" s="47">
        <f>дод3!K195</f>
        <v>6029456</v>
      </c>
      <c r="L221" s="47">
        <f>дод3!L195</f>
        <v>0</v>
      </c>
      <c r="M221" s="47">
        <f>дод3!M195</f>
        <v>0</v>
      </c>
      <c r="N221" s="47">
        <f>дод3!N195</f>
        <v>0</v>
      </c>
      <c r="O221" s="47">
        <f>дод3!O195</f>
        <v>0</v>
      </c>
      <c r="P221" s="46">
        <f>дод3!P195</f>
        <v>8522925</v>
      </c>
    </row>
    <row r="222" spans="1:16" ht="0.75" customHeight="1" x14ac:dyDescent="0.2">
      <c r="A222" s="300"/>
      <c r="B222" s="281"/>
      <c r="C222" s="335" t="s">
        <v>64</v>
      </c>
      <c r="D222" s="334" t="s">
        <v>277</v>
      </c>
      <c r="E222" s="47">
        <f>дод3!E196</f>
        <v>2493469</v>
      </c>
      <c r="F222" s="47">
        <f>дод3!F196</f>
        <v>2493469</v>
      </c>
      <c r="G222" s="47">
        <f>дод3!G196</f>
        <v>0</v>
      </c>
      <c r="H222" s="47">
        <f>дод3!H196</f>
        <v>0</v>
      </c>
      <c r="I222" s="47">
        <f>дод3!I196</f>
        <v>0</v>
      </c>
      <c r="J222" s="47">
        <f>дод3!J196</f>
        <v>6029456</v>
      </c>
      <c r="K222" s="47">
        <f>дод3!K196</f>
        <v>6029456</v>
      </c>
      <c r="L222" s="47">
        <f>дод3!L196</f>
        <v>0</v>
      </c>
      <c r="M222" s="47">
        <f>дод3!M196</f>
        <v>0</v>
      </c>
      <c r="N222" s="47">
        <f>дод3!N196</f>
        <v>0</v>
      </c>
      <c r="O222" s="47">
        <f>дод3!O196</f>
        <v>0</v>
      </c>
      <c r="P222" s="46">
        <f>дод3!P196</f>
        <v>8522925</v>
      </c>
    </row>
    <row r="223" spans="1:16" x14ac:dyDescent="0.2">
      <c r="A223" s="300">
        <v>4116650</v>
      </c>
      <c r="B223" s="281" t="s">
        <v>116</v>
      </c>
      <c r="C223" s="54" t="s">
        <v>99</v>
      </c>
      <c r="D223" s="295" t="s">
        <v>278</v>
      </c>
      <c r="E223" s="47">
        <f>дод3!E197</f>
        <v>0</v>
      </c>
      <c r="F223" s="47">
        <f>дод3!F197</f>
        <v>0</v>
      </c>
      <c r="G223" s="47">
        <f>дод3!G197</f>
        <v>0</v>
      </c>
      <c r="H223" s="47">
        <f>дод3!H197</f>
        <v>0</v>
      </c>
      <c r="I223" s="47">
        <f>дод3!I197</f>
        <v>0</v>
      </c>
      <c r="J223" s="47">
        <f>дод3!J197</f>
        <v>14090665</v>
      </c>
      <c r="K223" s="47">
        <f>дод3!K197</f>
        <v>598709</v>
      </c>
      <c r="L223" s="47">
        <f>дод3!L197</f>
        <v>0</v>
      </c>
      <c r="M223" s="47">
        <f>дод3!M197</f>
        <v>0</v>
      </c>
      <c r="N223" s="47">
        <f>дод3!N197</f>
        <v>13491956</v>
      </c>
      <c r="O223" s="47">
        <f>дод3!O197</f>
        <v>13470660</v>
      </c>
      <c r="P223" s="46">
        <f>дод3!P197</f>
        <v>14090665</v>
      </c>
    </row>
    <row r="224" spans="1:16" ht="33.75" x14ac:dyDescent="0.2">
      <c r="A224" s="300"/>
      <c r="B224" s="281"/>
      <c r="C224" s="336" t="s">
        <v>64</v>
      </c>
      <c r="D224" s="288" t="s">
        <v>101</v>
      </c>
      <c r="E224" s="47">
        <f>дод3!E198</f>
        <v>0</v>
      </c>
      <c r="F224" s="47">
        <f>дод3!F198</f>
        <v>0</v>
      </c>
      <c r="G224" s="47">
        <f>дод3!G198</f>
        <v>0</v>
      </c>
      <c r="H224" s="47">
        <f>дод3!H198</f>
        <v>0</v>
      </c>
      <c r="I224" s="47">
        <f>дод3!I198</f>
        <v>0</v>
      </c>
      <c r="J224" s="47">
        <f>дод3!J198</f>
        <v>0</v>
      </c>
      <c r="K224" s="47">
        <f>дод3!K198</f>
        <v>0</v>
      </c>
      <c r="L224" s="47">
        <f>дод3!L198</f>
        <v>0</v>
      </c>
      <c r="M224" s="47">
        <f>дод3!M198</f>
        <v>0</v>
      </c>
      <c r="N224" s="47">
        <f>дод3!N198</f>
        <v>0</v>
      </c>
      <c r="O224" s="47">
        <f>дод3!O198</f>
        <v>0</v>
      </c>
      <c r="P224" s="46">
        <f>дод3!P198</f>
        <v>0</v>
      </c>
    </row>
    <row r="225" spans="1:16" x14ac:dyDescent="0.2">
      <c r="A225" s="300">
        <v>4117470</v>
      </c>
      <c r="B225" s="281" t="s">
        <v>339</v>
      </c>
      <c r="C225" s="54" t="s">
        <v>340</v>
      </c>
      <c r="D225" s="295" t="s">
        <v>162</v>
      </c>
      <c r="E225" s="47">
        <f>дод3!E200</f>
        <v>0</v>
      </c>
      <c r="F225" s="47">
        <f>дод3!F200</f>
        <v>0</v>
      </c>
      <c r="G225" s="47">
        <f>дод3!G200</f>
        <v>0</v>
      </c>
      <c r="H225" s="47">
        <f>дод3!H200</f>
        <v>0</v>
      </c>
      <c r="I225" s="47">
        <f>дод3!I200</f>
        <v>0</v>
      </c>
      <c r="J225" s="47">
        <f>дод3!J200</f>
        <v>9442500</v>
      </c>
      <c r="K225" s="47">
        <f>дод3!K200</f>
        <v>0</v>
      </c>
      <c r="L225" s="47">
        <f>дод3!L200</f>
        <v>0</v>
      </c>
      <c r="M225" s="47">
        <f>дод3!M200</f>
        <v>0</v>
      </c>
      <c r="N225" s="47">
        <f>дод3!N200</f>
        <v>9442500</v>
      </c>
      <c r="O225" s="47">
        <f>дод3!O200</f>
        <v>9442500</v>
      </c>
      <c r="P225" s="46">
        <f>дод3!P200</f>
        <v>9442500</v>
      </c>
    </row>
    <row r="226" spans="1:16" ht="22.5" hidden="1" customHeight="1" x14ac:dyDescent="0.2">
      <c r="A226" s="300"/>
      <c r="B226" s="337"/>
      <c r="C226" s="338" t="s">
        <v>64</v>
      </c>
      <c r="D226" s="339" t="s">
        <v>101</v>
      </c>
      <c r="E226" s="47">
        <v>0</v>
      </c>
      <c r="F226" s="47">
        <v>1</v>
      </c>
      <c r="G226" s="47">
        <v>0</v>
      </c>
      <c r="H226" s="47">
        <v>0</v>
      </c>
      <c r="I226" s="47">
        <v>1</v>
      </c>
      <c r="J226" s="47">
        <v>0</v>
      </c>
      <c r="K226" s="47">
        <v>0</v>
      </c>
      <c r="L226" s="47">
        <v>0</v>
      </c>
      <c r="M226" s="47">
        <v>0</v>
      </c>
      <c r="N226" s="47">
        <v>0</v>
      </c>
      <c r="O226" s="47">
        <v>0</v>
      </c>
      <c r="P226" s="301">
        <v>0</v>
      </c>
    </row>
    <row r="227" spans="1:16" ht="12.75" customHeight="1" x14ac:dyDescent="0.2">
      <c r="A227" s="340">
        <v>4118600</v>
      </c>
      <c r="B227" s="341" t="s">
        <v>67</v>
      </c>
      <c r="C227" s="342" t="s">
        <v>362</v>
      </c>
      <c r="D227" s="309" t="s">
        <v>367</v>
      </c>
      <c r="E227" s="84">
        <f>дод3!E201</f>
        <v>74526</v>
      </c>
      <c r="F227" s="84">
        <f>дод3!F201</f>
        <v>74526</v>
      </c>
      <c r="G227" s="84"/>
      <c r="H227" s="84"/>
      <c r="I227" s="84"/>
      <c r="J227" s="46"/>
      <c r="K227" s="84"/>
      <c r="L227" s="84"/>
      <c r="M227" s="84"/>
      <c r="N227" s="84"/>
      <c r="O227" s="84"/>
      <c r="P227" s="301">
        <f>дод3!P201</f>
        <v>74526</v>
      </c>
    </row>
    <row r="228" spans="1:16" x14ac:dyDescent="0.2">
      <c r="A228" s="298">
        <v>4500000</v>
      </c>
      <c r="B228" s="277"/>
      <c r="C228" s="299"/>
      <c r="D228" s="279" t="s">
        <v>103</v>
      </c>
      <c r="E228" s="46">
        <f>дод3!E203</f>
        <v>634200</v>
      </c>
      <c r="F228" s="46">
        <f>дод3!F203</f>
        <v>634200</v>
      </c>
      <c r="G228" s="46">
        <f>дод3!G203</f>
        <v>195700</v>
      </c>
      <c r="H228" s="46">
        <f>дод3!H203</f>
        <v>13100</v>
      </c>
      <c r="I228" s="46">
        <f>дод3!I203</f>
        <v>0</v>
      </c>
      <c r="J228" s="46">
        <f>дод3!J203</f>
        <v>1855000</v>
      </c>
      <c r="K228" s="46">
        <f>дод3!K203</f>
        <v>0</v>
      </c>
      <c r="L228" s="46">
        <f>дод3!L203</f>
        <v>0</v>
      </c>
      <c r="M228" s="46">
        <f>дод3!M203</f>
        <v>0</v>
      </c>
      <c r="N228" s="46">
        <f>дод3!N203</f>
        <v>1855000</v>
      </c>
      <c r="O228" s="46">
        <f>дод3!O203</f>
        <v>1855000</v>
      </c>
      <c r="P228" s="46">
        <f>дод3!P203</f>
        <v>2489200</v>
      </c>
    </row>
    <row r="229" spans="1:16" x14ac:dyDescent="0.2">
      <c r="A229" s="300">
        <v>4510000</v>
      </c>
      <c r="B229" s="281"/>
      <c r="C229" s="299"/>
      <c r="D229" s="282" t="s">
        <v>103</v>
      </c>
      <c r="E229" s="46">
        <f t="shared" ref="E229:P229" si="41">E228</f>
        <v>634200</v>
      </c>
      <c r="F229" s="46">
        <f t="shared" si="41"/>
        <v>634200</v>
      </c>
      <c r="G229" s="46">
        <f t="shared" si="41"/>
        <v>195700</v>
      </c>
      <c r="H229" s="46">
        <f t="shared" si="41"/>
        <v>13100</v>
      </c>
      <c r="I229" s="46">
        <f t="shared" si="41"/>
        <v>0</v>
      </c>
      <c r="J229" s="46">
        <f t="shared" si="41"/>
        <v>1855000</v>
      </c>
      <c r="K229" s="46">
        <f t="shared" si="41"/>
        <v>0</v>
      </c>
      <c r="L229" s="46">
        <f t="shared" si="41"/>
        <v>0</v>
      </c>
      <c r="M229" s="46">
        <f t="shared" si="41"/>
        <v>0</v>
      </c>
      <c r="N229" s="46">
        <f t="shared" si="41"/>
        <v>1855000</v>
      </c>
      <c r="O229" s="46">
        <f t="shared" si="41"/>
        <v>1855000</v>
      </c>
      <c r="P229" s="46">
        <f t="shared" si="41"/>
        <v>2489200</v>
      </c>
    </row>
    <row r="230" spans="1:16" s="34" customFormat="1" x14ac:dyDescent="0.2">
      <c r="A230" s="311">
        <v>4510180</v>
      </c>
      <c r="B230" s="283" t="s">
        <v>309</v>
      </c>
      <c r="C230" s="283" t="s">
        <v>310</v>
      </c>
      <c r="D230" s="324" t="s">
        <v>279</v>
      </c>
      <c r="E230" s="72">
        <f>дод3!E204</f>
        <v>521600</v>
      </c>
      <c r="F230" s="72">
        <f>дод3!F204</f>
        <v>521600</v>
      </c>
      <c r="G230" s="72">
        <f>дод3!G204</f>
        <v>195700</v>
      </c>
      <c r="H230" s="72">
        <f>дод3!H204</f>
        <v>13100</v>
      </c>
      <c r="I230" s="72">
        <f>дод3!I204</f>
        <v>0</v>
      </c>
      <c r="J230" s="72">
        <f>дод3!J204</f>
        <v>15000</v>
      </c>
      <c r="K230" s="72">
        <f>дод3!K204</f>
        <v>0</v>
      </c>
      <c r="L230" s="72">
        <f>дод3!L204</f>
        <v>0</v>
      </c>
      <c r="M230" s="72">
        <f>дод3!M204</f>
        <v>0</v>
      </c>
      <c r="N230" s="72">
        <f>дод3!N204</f>
        <v>15000</v>
      </c>
      <c r="O230" s="72">
        <f>дод3!O204</f>
        <v>15000</v>
      </c>
      <c r="P230" s="301">
        <f>дод3!P204</f>
        <v>536600</v>
      </c>
    </row>
    <row r="231" spans="1:16" s="34" customFormat="1" x14ac:dyDescent="0.2">
      <c r="A231" s="311">
        <v>4517310</v>
      </c>
      <c r="B231" s="306" t="s">
        <v>332</v>
      </c>
      <c r="C231" s="306" t="s">
        <v>333</v>
      </c>
      <c r="D231" s="304" t="s">
        <v>158</v>
      </c>
      <c r="E231" s="72">
        <f>дод3!E205</f>
        <v>0</v>
      </c>
      <c r="F231" s="72">
        <f>дод3!F205</f>
        <v>0</v>
      </c>
      <c r="G231" s="72">
        <f>дод3!G205</f>
        <v>0</v>
      </c>
      <c r="H231" s="72">
        <f>дод3!H205</f>
        <v>0</v>
      </c>
      <c r="I231" s="72">
        <f>дод3!I205</f>
        <v>0</v>
      </c>
      <c r="J231" s="72">
        <f>дод3!J205</f>
        <v>50000</v>
      </c>
      <c r="K231" s="72">
        <f>дод3!K205</f>
        <v>0</v>
      </c>
      <c r="L231" s="72">
        <f>дод3!L205</f>
        <v>0</v>
      </c>
      <c r="M231" s="72">
        <f>дод3!M205</f>
        <v>0</v>
      </c>
      <c r="N231" s="72">
        <f>дод3!N205</f>
        <v>50000</v>
      </c>
      <c r="O231" s="72">
        <f>дод3!O205</f>
        <v>50000</v>
      </c>
      <c r="P231" s="301">
        <f>дод3!P205</f>
        <v>50000</v>
      </c>
    </row>
    <row r="232" spans="1:16" s="34" customFormat="1" x14ac:dyDescent="0.2">
      <c r="A232" s="311">
        <v>4518600</v>
      </c>
      <c r="B232" s="283">
        <v>250404</v>
      </c>
      <c r="C232" s="283" t="s">
        <v>362</v>
      </c>
      <c r="D232" s="309" t="s">
        <v>367</v>
      </c>
      <c r="E232" s="72">
        <f>дод3!E208</f>
        <v>112600</v>
      </c>
      <c r="F232" s="72">
        <f>дод3!F208</f>
        <v>112600</v>
      </c>
      <c r="G232" s="72">
        <f>дод3!G208</f>
        <v>0</v>
      </c>
      <c r="H232" s="72">
        <f>дод3!H208</f>
        <v>0</v>
      </c>
      <c r="I232" s="72">
        <f>дод3!I208</f>
        <v>0</v>
      </c>
      <c r="J232" s="72">
        <f>дод3!J208</f>
        <v>990000</v>
      </c>
      <c r="K232" s="72">
        <f>дод3!K208</f>
        <v>0</v>
      </c>
      <c r="L232" s="72">
        <f>дод3!L208</f>
        <v>0</v>
      </c>
      <c r="M232" s="72">
        <f>дод3!M208</f>
        <v>0</v>
      </c>
      <c r="N232" s="72">
        <f>дод3!N208</f>
        <v>990000</v>
      </c>
      <c r="O232" s="72">
        <f>дод3!O208</f>
        <v>990000</v>
      </c>
      <c r="P232" s="301">
        <f>дод3!P208</f>
        <v>1102600</v>
      </c>
    </row>
    <row r="233" spans="1:16" s="34" customFormat="1" ht="22.5" x14ac:dyDescent="0.2">
      <c r="A233" s="326">
        <v>4700000</v>
      </c>
      <c r="B233" s="327"/>
      <c r="C233" s="330"/>
      <c r="D233" s="329" t="s">
        <v>105</v>
      </c>
      <c r="E233" s="301">
        <f>дод3!E209</f>
        <v>683700</v>
      </c>
      <c r="F233" s="301">
        <f>дод3!F209</f>
        <v>683700</v>
      </c>
      <c r="G233" s="301">
        <f>дод3!G209</f>
        <v>398300</v>
      </c>
      <c r="H233" s="301">
        <f>дод3!H209</f>
        <v>35000</v>
      </c>
      <c r="I233" s="301">
        <f>дод3!I209</f>
        <v>0</v>
      </c>
      <c r="J233" s="301">
        <f>дод3!J209</f>
        <v>21200295</v>
      </c>
      <c r="K233" s="301">
        <f>дод3!K209</f>
        <v>0</v>
      </c>
      <c r="L233" s="301">
        <f>дод3!L209</f>
        <v>0</v>
      </c>
      <c r="M233" s="301">
        <f>дод3!M209</f>
        <v>0</v>
      </c>
      <c r="N233" s="301">
        <f>дод3!N209</f>
        <v>21200295</v>
      </c>
      <c r="O233" s="301">
        <f>дод3!O209</f>
        <v>21200295</v>
      </c>
      <c r="P233" s="301">
        <f>дод3!P209</f>
        <v>21770995</v>
      </c>
    </row>
    <row r="234" spans="1:16" s="34" customFormat="1" ht="22.5" x14ac:dyDescent="0.2">
      <c r="A234" s="311">
        <v>4710000</v>
      </c>
      <c r="B234" s="316"/>
      <c r="C234" s="330"/>
      <c r="D234" s="310" t="s">
        <v>105</v>
      </c>
      <c r="E234" s="301">
        <f t="shared" ref="E234:P234" si="42">E233</f>
        <v>683700</v>
      </c>
      <c r="F234" s="301">
        <f t="shared" si="42"/>
        <v>683700</v>
      </c>
      <c r="G234" s="301">
        <f t="shared" si="42"/>
        <v>398300</v>
      </c>
      <c r="H234" s="301">
        <f t="shared" si="42"/>
        <v>35000</v>
      </c>
      <c r="I234" s="301">
        <f t="shared" si="42"/>
        <v>0</v>
      </c>
      <c r="J234" s="301">
        <f t="shared" si="42"/>
        <v>21200295</v>
      </c>
      <c r="K234" s="301">
        <f t="shared" si="42"/>
        <v>0</v>
      </c>
      <c r="L234" s="301">
        <f t="shared" si="42"/>
        <v>0</v>
      </c>
      <c r="M234" s="301">
        <f t="shared" si="42"/>
        <v>0</v>
      </c>
      <c r="N234" s="301">
        <f t="shared" si="42"/>
        <v>21200295</v>
      </c>
      <c r="O234" s="301">
        <f t="shared" si="42"/>
        <v>21200295</v>
      </c>
      <c r="P234" s="301">
        <f t="shared" si="42"/>
        <v>21770995</v>
      </c>
    </row>
    <row r="235" spans="1:16" s="34" customFormat="1" x14ac:dyDescent="0.2">
      <c r="A235" s="311">
        <v>4710180</v>
      </c>
      <c r="B235" s="306" t="s">
        <v>309</v>
      </c>
      <c r="C235" s="306" t="s">
        <v>310</v>
      </c>
      <c r="D235" s="324" t="s">
        <v>280</v>
      </c>
      <c r="E235" s="72">
        <f>дод3!E210</f>
        <v>683700</v>
      </c>
      <c r="F235" s="72">
        <f>дод3!F210</f>
        <v>683700</v>
      </c>
      <c r="G235" s="72">
        <f>дод3!G210</f>
        <v>398300</v>
      </c>
      <c r="H235" s="72">
        <f>дод3!H210</f>
        <v>35000</v>
      </c>
      <c r="I235" s="72">
        <f>дод3!I210</f>
        <v>0</v>
      </c>
      <c r="J235" s="72">
        <f>дод3!J210</f>
        <v>955896</v>
      </c>
      <c r="K235" s="72">
        <f>дод3!K210</f>
        <v>0</v>
      </c>
      <c r="L235" s="72">
        <f>дод3!L210</f>
        <v>0</v>
      </c>
      <c r="M235" s="72">
        <f>дод3!M210</f>
        <v>0</v>
      </c>
      <c r="N235" s="72">
        <f>дод3!N210</f>
        <v>955896</v>
      </c>
      <c r="O235" s="72">
        <f>дод3!O210</f>
        <v>955896</v>
      </c>
      <c r="P235" s="301">
        <f>дод3!P210</f>
        <v>1639596</v>
      </c>
    </row>
    <row r="236" spans="1:16" s="34" customFormat="1" x14ac:dyDescent="0.2">
      <c r="A236" s="300">
        <v>4711010</v>
      </c>
      <c r="B236" s="287" t="s">
        <v>372</v>
      </c>
      <c r="C236" s="287" t="s">
        <v>373</v>
      </c>
      <c r="D236" s="289" t="s">
        <v>180</v>
      </c>
      <c r="E236" s="72">
        <f>дод3!E211</f>
        <v>0</v>
      </c>
      <c r="F236" s="72">
        <f>дод3!F211</f>
        <v>0</v>
      </c>
      <c r="G236" s="72">
        <f>дод3!G211</f>
        <v>0</v>
      </c>
      <c r="H236" s="72">
        <f>дод3!H211</f>
        <v>0</v>
      </c>
      <c r="I236" s="72">
        <f>дод3!I211</f>
        <v>0</v>
      </c>
      <c r="J236" s="72">
        <f>дод3!J211</f>
        <v>6272507</v>
      </c>
      <c r="K236" s="72">
        <f>дод3!K211</f>
        <v>0</v>
      </c>
      <c r="L236" s="72">
        <f>дод3!L211</f>
        <v>0</v>
      </c>
      <c r="M236" s="72">
        <f>дод3!M211</f>
        <v>0</v>
      </c>
      <c r="N236" s="72">
        <f>дод3!N211</f>
        <v>6272507</v>
      </c>
      <c r="O236" s="72">
        <f>дод3!O211</f>
        <v>6272507</v>
      </c>
      <c r="P236" s="301">
        <f>дод3!P211</f>
        <v>6272507</v>
      </c>
    </row>
    <row r="237" spans="1:16" s="34" customFormat="1" ht="33.75" x14ac:dyDescent="0.2">
      <c r="A237" s="300">
        <v>4711020</v>
      </c>
      <c r="B237" s="287" t="s">
        <v>375</v>
      </c>
      <c r="C237" s="287" t="s">
        <v>376</v>
      </c>
      <c r="D237" s="295" t="s">
        <v>181</v>
      </c>
      <c r="E237" s="72">
        <f>дод3!E212</f>
        <v>0</v>
      </c>
      <c r="F237" s="72">
        <f>дод3!F212</f>
        <v>0</v>
      </c>
      <c r="G237" s="72">
        <f>дод3!G212</f>
        <v>0</v>
      </c>
      <c r="H237" s="72">
        <f>дод3!H212</f>
        <v>0</v>
      </c>
      <c r="I237" s="72">
        <f>дод3!I212</f>
        <v>0</v>
      </c>
      <c r="J237" s="72">
        <f>дод3!J212</f>
        <v>3042270</v>
      </c>
      <c r="K237" s="72">
        <f>дод3!K212</f>
        <v>0</v>
      </c>
      <c r="L237" s="72">
        <f>дод3!L212</f>
        <v>0</v>
      </c>
      <c r="M237" s="72">
        <f>дод3!M212</f>
        <v>0</v>
      </c>
      <c r="N237" s="72">
        <f>дод3!N212</f>
        <v>3042270</v>
      </c>
      <c r="O237" s="72">
        <f>дод3!O212</f>
        <v>3042270</v>
      </c>
      <c r="P237" s="301">
        <f>дод3!P212</f>
        <v>3042270</v>
      </c>
    </row>
    <row r="238" spans="1:16" s="34" customFormat="1" ht="12.75" hidden="1" customHeight="1" x14ac:dyDescent="0.2">
      <c r="A238" s="300">
        <v>4711030</v>
      </c>
      <c r="B238" s="287" t="s">
        <v>378</v>
      </c>
      <c r="C238" s="287"/>
      <c r="D238" s="289" t="s">
        <v>183</v>
      </c>
      <c r="E238" s="72">
        <f>дод3!E213</f>
        <v>0</v>
      </c>
      <c r="F238" s="72">
        <f>дод3!F213</f>
        <v>0</v>
      </c>
      <c r="G238" s="72">
        <f>дод3!G213</f>
        <v>0</v>
      </c>
      <c r="H238" s="72">
        <f>дод3!H213</f>
        <v>0</v>
      </c>
      <c r="I238" s="72">
        <f>дод3!I213</f>
        <v>0</v>
      </c>
      <c r="J238" s="72">
        <f>дод3!J213</f>
        <v>0</v>
      </c>
      <c r="K238" s="72">
        <f>дод3!K213</f>
        <v>0</v>
      </c>
      <c r="L238" s="72">
        <f>дод3!L213</f>
        <v>0</v>
      </c>
      <c r="M238" s="72">
        <f>дод3!M213</f>
        <v>0</v>
      </c>
      <c r="N238" s="72">
        <f>дод3!N213</f>
        <v>0</v>
      </c>
      <c r="O238" s="72">
        <f>дод3!O213</f>
        <v>0</v>
      </c>
      <c r="P238" s="301">
        <f>дод3!P213</f>
        <v>0</v>
      </c>
    </row>
    <row r="239" spans="1:16" s="34" customFormat="1" ht="22.5" x14ac:dyDescent="0.2">
      <c r="A239" s="300">
        <v>4711090</v>
      </c>
      <c r="B239" s="287" t="s">
        <v>382</v>
      </c>
      <c r="C239" s="287" t="s">
        <v>383</v>
      </c>
      <c r="D239" s="295" t="s">
        <v>185</v>
      </c>
      <c r="E239" s="72">
        <f>дод3!E214</f>
        <v>0</v>
      </c>
      <c r="F239" s="72">
        <f>дод3!F214</f>
        <v>0</v>
      </c>
      <c r="G239" s="72">
        <f>дод3!G214</f>
        <v>0</v>
      </c>
      <c r="H239" s="72">
        <f>дод3!H214</f>
        <v>0</v>
      </c>
      <c r="I239" s="72">
        <f>дод3!I214</f>
        <v>0</v>
      </c>
      <c r="J239" s="72">
        <f>дод3!J214</f>
        <v>140743</v>
      </c>
      <c r="K239" s="72">
        <f>дод3!K214</f>
        <v>0</v>
      </c>
      <c r="L239" s="72">
        <f>дод3!L214</f>
        <v>0</v>
      </c>
      <c r="M239" s="72">
        <f>дод3!M214</f>
        <v>0</v>
      </c>
      <c r="N239" s="72">
        <f>дод3!N214</f>
        <v>140743</v>
      </c>
      <c r="O239" s="72">
        <f>дод3!O214</f>
        <v>140743</v>
      </c>
      <c r="P239" s="301">
        <f>дод3!P214</f>
        <v>140743</v>
      </c>
    </row>
    <row r="240" spans="1:16" s="34" customFormat="1" ht="22.5" x14ac:dyDescent="0.2">
      <c r="A240" s="300">
        <v>4711170</v>
      </c>
      <c r="B240" s="287" t="s">
        <v>385</v>
      </c>
      <c r="C240" s="287" t="s">
        <v>386</v>
      </c>
      <c r="D240" s="295" t="s">
        <v>186</v>
      </c>
      <c r="E240" s="72">
        <f>дод3!E215</f>
        <v>0</v>
      </c>
      <c r="F240" s="72">
        <f>дод3!F215</f>
        <v>0</v>
      </c>
      <c r="G240" s="72">
        <f>дод3!G215</f>
        <v>0</v>
      </c>
      <c r="H240" s="72">
        <f>дод3!H215</f>
        <v>0</v>
      </c>
      <c r="I240" s="72">
        <f>дод3!I215</f>
        <v>0</v>
      </c>
      <c r="J240" s="72">
        <f>дод3!J215</f>
        <v>0</v>
      </c>
      <c r="K240" s="72">
        <f>дод3!K215</f>
        <v>0</v>
      </c>
      <c r="L240" s="72">
        <f>дод3!L215</f>
        <v>0</v>
      </c>
      <c r="M240" s="72">
        <f>дод3!M215</f>
        <v>0</v>
      </c>
      <c r="N240" s="72">
        <f>дод3!N215</f>
        <v>0</v>
      </c>
      <c r="O240" s="72">
        <f>дод3!O215</f>
        <v>0</v>
      </c>
      <c r="P240" s="301">
        <f>дод3!P215</f>
        <v>0</v>
      </c>
    </row>
    <row r="241" spans="1:16" s="34" customFormat="1" x14ac:dyDescent="0.2">
      <c r="A241" s="300">
        <v>4711210</v>
      </c>
      <c r="B241" s="287" t="s">
        <v>392</v>
      </c>
      <c r="C241" s="287" t="s">
        <v>386</v>
      </c>
      <c r="D241" s="289" t="s">
        <v>189</v>
      </c>
      <c r="E241" s="72">
        <f>дод3!E216</f>
        <v>0</v>
      </c>
      <c r="F241" s="72">
        <f>дод3!F216</f>
        <v>0</v>
      </c>
      <c r="G241" s="72">
        <f>дод3!G216</f>
        <v>0</v>
      </c>
      <c r="H241" s="72">
        <f>дод3!H216</f>
        <v>0</v>
      </c>
      <c r="I241" s="72">
        <f>дод3!I216</f>
        <v>0</v>
      </c>
      <c r="J241" s="72">
        <f>дод3!J216</f>
        <v>0</v>
      </c>
      <c r="K241" s="72">
        <f>дод3!K216</f>
        <v>0</v>
      </c>
      <c r="L241" s="72">
        <f>дод3!L216</f>
        <v>0</v>
      </c>
      <c r="M241" s="72">
        <f>дод3!M216</f>
        <v>0</v>
      </c>
      <c r="N241" s="72">
        <f>дод3!N216</f>
        <v>0</v>
      </c>
      <c r="O241" s="72">
        <f>дод3!O216</f>
        <v>0</v>
      </c>
      <c r="P241" s="301">
        <f>дод3!P216</f>
        <v>0</v>
      </c>
    </row>
    <row r="242" spans="1:16" s="34" customFormat="1" ht="13.5" customHeight="1" x14ac:dyDescent="0.2">
      <c r="A242" s="300">
        <v>4712020</v>
      </c>
      <c r="B242" s="287" t="s">
        <v>414</v>
      </c>
      <c r="C242" s="287" t="s">
        <v>412</v>
      </c>
      <c r="D242" s="289" t="s">
        <v>202</v>
      </c>
      <c r="E242" s="72">
        <f>дод3!E217</f>
        <v>0</v>
      </c>
      <c r="F242" s="72">
        <f>дод3!F217</f>
        <v>0</v>
      </c>
      <c r="G242" s="72">
        <f>дод3!G217</f>
        <v>0</v>
      </c>
      <c r="H242" s="72">
        <f>дод3!H217</f>
        <v>0</v>
      </c>
      <c r="I242" s="72">
        <f>дод3!I217</f>
        <v>0</v>
      </c>
      <c r="J242" s="72">
        <f>дод3!J217</f>
        <v>42100</v>
      </c>
      <c r="K242" s="72">
        <f>дод3!K217</f>
        <v>0</v>
      </c>
      <c r="L242" s="72">
        <f>дод3!L217</f>
        <v>0</v>
      </c>
      <c r="M242" s="72">
        <f>дод3!M217</f>
        <v>0</v>
      </c>
      <c r="N242" s="72">
        <f>дод3!N217</f>
        <v>42100</v>
      </c>
      <c r="O242" s="72">
        <f>дод3!O217</f>
        <v>42100</v>
      </c>
      <c r="P242" s="301">
        <f>дод3!P217</f>
        <v>42100</v>
      </c>
    </row>
    <row r="243" spans="1:16" s="34" customFormat="1" x14ac:dyDescent="0.2">
      <c r="A243" s="300">
        <v>4716060</v>
      </c>
      <c r="B243" s="287" t="s">
        <v>109</v>
      </c>
      <c r="C243" s="287" t="s">
        <v>90</v>
      </c>
      <c r="D243" s="295" t="s">
        <v>273</v>
      </c>
      <c r="E243" s="72">
        <f>дод3!E221</f>
        <v>0</v>
      </c>
      <c r="F243" s="72">
        <f>дод3!F221</f>
        <v>0</v>
      </c>
      <c r="G243" s="72">
        <f>дод3!G221</f>
        <v>0</v>
      </c>
      <c r="H243" s="72">
        <f>дод3!H221</f>
        <v>0</v>
      </c>
      <c r="I243" s="72">
        <f>дод3!I221</f>
        <v>0</v>
      </c>
      <c r="J243" s="72">
        <f>дод3!J221</f>
        <v>1092541</v>
      </c>
      <c r="K243" s="72">
        <f>дод3!K221</f>
        <v>0</v>
      </c>
      <c r="L243" s="72">
        <f>дод3!L221</f>
        <v>0</v>
      </c>
      <c r="M243" s="72">
        <f>дод3!M221</f>
        <v>0</v>
      </c>
      <c r="N243" s="72">
        <f>дод3!N221</f>
        <v>1092541</v>
      </c>
      <c r="O243" s="72">
        <f>дод3!O221</f>
        <v>1092541</v>
      </c>
      <c r="P243" s="301">
        <f>дод3!P221</f>
        <v>1092541</v>
      </c>
    </row>
    <row r="244" spans="1:16" s="34" customFormat="1" ht="22.5" x14ac:dyDescent="0.2">
      <c r="A244" s="343">
        <v>4716120</v>
      </c>
      <c r="B244" s="287" t="s">
        <v>94</v>
      </c>
      <c r="C244" s="287" t="s">
        <v>90</v>
      </c>
      <c r="D244" s="170" t="s">
        <v>274</v>
      </c>
      <c r="E244" s="72">
        <f>дод3!E222</f>
        <v>0</v>
      </c>
      <c r="F244" s="72">
        <f>дод3!F222</f>
        <v>0</v>
      </c>
      <c r="G244" s="72">
        <f>дод3!G222</f>
        <v>0</v>
      </c>
      <c r="H244" s="72">
        <f>дод3!H222</f>
        <v>0</v>
      </c>
      <c r="I244" s="72">
        <f>дод3!I222</f>
        <v>0</v>
      </c>
      <c r="J244" s="72">
        <f>дод3!J222</f>
        <v>64839</v>
      </c>
      <c r="K244" s="72">
        <f>дод3!K222</f>
        <v>0</v>
      </c>
      <c r="L244" s="72">
        <f>дод3!L222</f>
        <v>0</v>
      </c>
      <c r="M244" s="72">
        <f>дод3!M222</f>
        <v>0</v>
      </c>
      <c r="N244" s="72">
        <f>дод3!N222</f>
        <v>64839</v>
      </c>
      <c r="O244" s="72">
        <f>дод3!O222</f>
        <v>64839</v>
      </c>
      <c r="P244" s="301">
        <f>дод3!P222</f>
        <v>64839</v>
      </c>
    </row>
    <row r="245" spans="1:16" s="34" customFormat="1" x14ac:dyDescent="0.2">
      <c r="A245" s="343">
        <v>4714070</v>
      </c>
      <c r="B245" s="306" t="s">
        <v>111</v>
      </c>
      <c r="C245" s="306" t="s">
        <v>75</v>
      </c>
      <c r="D245" s="45" t="s">
        <v>77</v>
      </c>
      <c r="E245" s="72">
        <f>дод3!E224</f>
        <v>0</v>
      </c>
      <c r="F245" s="72">
        <f>дод3!F224</f>
        <v>0</v>
      </c>
      <c r="G245" s="72">
        <f>дод3!G224</f>
        <v>0</v>
      </c>
      <c r="H245" s="72">
        <f>дод3!H224</f>
        <v>0</v>
      </c>
      <c r="I245" s="72">
        <f>дод3!I224</f>
        <v>0</v>
      </c>
      <c r="J245" s="72">
        <f>дод3!J224</f>
        <v>78</v>
      </c>
      <c r="K245" s="72">
        <f>дод3!K224</f>
        <v>0</v>
      </c>
      <c r="L245" s="72">
        <f>дод3!L224</f>
        <v>0</v>
      </c>
      <c r="M245" s="72">
        <f>дод3!M224</f>
        <v>0</v>
      </c>
      <c r="N245" s="72">
        <f>дод3!N224</f>
        <v>78</v>
      </c>
      <c r="O245" s="72">
        <f>дод3!O224</f>
        <v>78</v>
      </c>
      <c r="P245" s="301">
        <f>дод3!P224</f>
        <v>78</v>
      </c>
    </row>
    <row r="246" spans="1:16" s="34" customFormat="1" x14ac:dyDescent="0.2">
      <c r="A246" s="300">
        <v>4714090</v>
      </c>
      <c r="B246" s="344" t="s">
        <v>112</v>
      </c>
      <c r="C246" s="344" t="s">
        <v>78</v>
      </c>
      <c r="D246" s="295" t="s">
        <v>79</v>
      </c>
      <c r="E246" s="72">
        <f>дод3!E225</f>
        <v>0</v>
      </c>
      <c r="F246" s="72">
        <f>дод3!F225</f>
        <v>0</v>
      </c>
      <c r="G246" s="72">
        <f>дод3!G225</f>
        <v>0</v>
      </c>
      <c r="H246" s="72">
        <f>дод3!H225</f>
        <v>0</v>
      </c>
      <c r="I246" s="72">
        <f>дод3!I225</f>
        <v>0</v>
      </c>
      <c r="J246" s="72">
        <f>дод3!J225</f>
        <v>0</v>
      </c>
      <c r="K246" s="72">
        <f>дод3!K225</f>
        <v>0</v>
      </c>
      <c r="L246" s="72">
        <f>дод3!L225</f>
        <v>0</v>
      </c>
      <c r="M246" s="72">
        <f>дод3!M225</f>
        <v>0</v>
      </c>
      <c r="N246" s="72">
        <f>дод3!N225</f>
        <v>0</v>
      </c>
      <c r="O246" s="72">
        <f>дод3!O225</f>
        <v>0</v>
      </c>
      <c r="P246" s="301">
        <f>дод3!P225</f>
        <v>0</v>
      </c>
    </row>
    <row r="247" spans="1:16" s="34" customFormat="1" x14ac:dyDescent="0.2">
      <c r="A247" s="300">
        <v>4715024</v>
      </c>
      <c r="B247" s="287" t="s">
        <v>114</v>
      </c>
      <c r="C247" s="287" t="s">
        <v>403</v>
      </c>
      <c r="D247" s="309" t="s">
        <v>197</v>
      </c>
      <c r="E247" s="72">
        <f>дод3!E227</f>
        <v>0</v>
      </c>
      <c r="F247" s="72">
        <f>дод3!F227</f>
        <v>0</v>
      </c>
      <c r="G247" s="72">
        <f>дод3!G227</f>
        <v>0</v>
      </c>
      <c r="H247" s="72">
        <f>дод3!H227</f>
        <v>0</v>
      </c>
      <c r="I247" s="72">
        <f>дод3!I227</f>
        <v>0</v>
      </c>
      <c r="J247" s="72">
        <f>дод3!J227</f>
        <v>480462</v>
      </c>
      <c r="K247" s="72">
        <f>дод3!K227</f>
        <v>0</v>
      </c>
      <c r="L247" s="72">
        <f>дод3!L227</f>
        <v>0</v>
      </c>
      <c r="M247" s="72">
        <f>дод3!M227</f>
        <v>0</v>
      </c>
      <c r="N247" s="72">
        <f>дод3!N227</f>
        <v>480462</v>
      </c>
      <c r="O247" s="72">
        <f>дод3!O227</f>
        <v>480462</v>
      </c>
      <c r="P247" s="301">
        <f>дод3!P227</f>
        <v>480462</v>
      </c>
    </row>
    <row r="248" spans="1:16" s="34" customFormat="1" x14ac:dyDescent="0.2">
      <c r="A248" s="311">
        <v>4716310</v>
      </c>
      <c r="B248" s="306">
        <v>150101</v>
      </c>
      <c r="C248" s="306" t="s">
        <v>340</v>
      </c>
      <c r="D248" s="312" t="s">
        <v>281</v>
      </c>
      <c r="E248" s="72">
        <f>дод3!E228</f>
        <v>0</v>
      </c>
      <c r="F248" s="72">
        <f>дод3!F228</f>
        <v>0</v>
      </c>
      <c r="G248" s="72">
        <f>дод3!G228</f>
        <v>0</v>
      </c>
      <c r="H248" s="72">
        <f>дод3!H228</f>
        <v>0</v>
      </c>
      <c r="I248" s="72">
        <f>дод3!I228</f>
        <v>0</v>
      </c>
      <c r="J248" s="72">
        <f>дод3!J228</f>
        <v>8995859</v>
      </c>
      <c r="K248" s="72">
        <f>дод3!K228</f>
        <v>0</v>
      </c>
      <c r="L248" s="72">
        <f>дод3!L228</f>
        <v>0</v>
      </c>
      <c r="M248" s="72">
        <f>дод3!M228</f>
        <v>0</v>
      </c>
      <c r="N248" s="72">
        <f>дод3!N228</f>
        <v>8995859</v>
      </c>
      <c r="O248" s="72">
        <f>дод3!O228</f>
        <v>8995859</v>
      </c>
      <c r="P248" s="301">
        <f>дод3!P228</f>
        <v>8995859</v>
      </c>
    </row>
    <row r="249" spans="1:16" s="34" customFormat="1" ht="12" customHeight="1" x14ac:dyDescent="0.2">
      <c r="A249" s="300">
        <v>4716650</v>
      </c>
      <c r="B249" s="306" t="s">
        <v>116</v>
      </c>
      <c r="C249" s="306" t="s">
        <v>99</v>
      </c>
      <c r="D249" s="295" t="s">
        <v>278</v>
      </c>
      <c r="E249" s="72">
        <f>дод3!E230</f>
        <v>0</v>
      </c>
      <c r="F249" s="72">
        <f>дод3!F230</f>
        <v>0</v>
      </c>
      <c r="G249" s="72">
        <f>дод3!G230</f>
        <v>0</v>
      </c>
      <c r="H249" s="72">
        <f>дод3!H230</f>
        <v>0</v>
      </c>
      <c r="I249" s="72">
        <f>дод3!I230</f>
        <v>0</v>
      </c>
      <c r="J249" s="72">
        <f>дод3!J230</f>
        <v>0</v>
      </c>
      <c r="K249" s="72">
        <f>дод3!K230</f>
        <v>0</v>
      </c>
      <c r="L249" s="72">
        <f>дод3!L230</f>
        <v>0</v>
      </c>
      <c r="M249" s="72">
        <f>дод3!M230</f>
        <v>0</v>
      </c>
      <c r="N249" s="72">
        <f>дод3!N230</f>
        <v>0</v>
      </c>
      <c r="O249" s="72">
        <f>дод3!O230</f>
        <v>0</v>
      </c>
      <c r="P249" s="301">
        <f>дод3!P230</f>
        <v>0</v>
      </c>
    </row>
    <row r="250" spans="1:16" ht="12.75" hidden="1" customHeight="1" x14ac:dyDescent="0.2">
      <c r="A250" s="300"/>
      <c r="B250" s="281"/>
      <c r="C250" s="336"/>
      <c r="D250" s="136" t="s">
        <v>342</v>
      </c>
      <c r="E250" s="345">
        <v>0</v>
      </c>
      <c r="F250" s="345">
        <v>1</v>
      </c>
      <c r="G250" s="47">
        <v>0</v>
      </c>
      <c r="H250" s="47">
        <v>0</v>
      </c>
      <c r="I250" s="47">
        <v>1</v>
      </c>
      <c r="J250" s="47">
        <v>0</v>
      </c>
      <c r="K250" s="47">
        <v>0</v>
      </c>
      <c r="L250" s="47">
        <v>0</v>
      </c>
      <c r="M250" s="47">
        <v>0</v>
      </c>
      <c r="N250" s="47">
        <v>0</v>
      </c>
      <c r="O250" s="47">
        <v>0</v>
      </c>
      <c r="P250" s="325">
        <v>0</v>
      </c>
    </row>
    <row r="251" spans="1:16" s="34" customFormat="1" x14ac:dyDescent="0.2">
      <c r="A251" s="326">
        <v>7500000</v>
      </c>
      <c r="B251" s="327"/>
      <c r="C251" s="328"/>
      <c r="D251" s="329" t="s">
        <v>119</v>
      </c>
      <c r="E251" s="301">
        <f>дод3!E233</f>
        <v>1989000</v>
      </c>
      <c r="F251" s="301">
        <f>дод3!F233</f>
        <v>1989000</v>
      </c>
      <c r="G251" s="301">
        <f>дод3!G233</f>
        <v>1208300</v>
      </c>
      <c r="H251" s="301">
        <f>дод3!H233</f>
        <v>54700</v>
      </c>
      <c r="I251" s="301">
        <f>дод3!I233</f>
        <v>0</v>
      </c>
      <c r="J251" s="301">
        <f>дод3!J233</f>
        <v>99900</v>
      </c>
      <c r="K251" s="301">
        <f>дод3!K233</f>
        <v>0</v>
      </c>
      <c r="L251" s="301">
        <f>дод3!L233</f>
        <v>0</v>
      </c>
      <c r="M251" s="301">
        <f>дод3!M233</f>
        <v>0</v>
      </c>
      <c r="N251" s="301">
        <f>дод3!N233</f>
        <v>99900</v>
      </c>
      <c r="O251" s="301">
        <f>дод3!O233</f>
        <v>99900</v>
      </c>
      <c r="P251" s="301">
        <f>дод3!P233</f>
        <v>2088900</v>
      </c>
    </row>
    <row r="252" spans="1:16" s="34" customFormat="1" x14ac:dyDescent="0.2">
      <c r="A252" s="311">
        <v>7510000</v>
      </c>
      <c r="B252" s="316"/>
      <c r="C252" s="328"/>
      <c r="D252" s="310" t="s">
        <v>119</v>
      </c>
      <c r="E252" s="301">
        <f t="shared" ref="E252:P252" si="43">E251</f>
        <v>1989000</v>
      </c>
      <c r="F252" s="301">
        <f t="shared" si="43"/>
        <v>1989000</v>
      </c>
      <c r="G252" s="301">
        <f t="shared" si="43"/>
        <v>1208300</v>
      </c>
      <c r="H252" s="301">
        <f t="shared" si="43"/>
        <v>54700</v>
      </c>
      <c r="I252" s="301">
        <f t="shared" si="43"/>
        <v>0</v>
      </c>
      <c r="J252" s="301">
        <f t="shared" si="43"/>
        <v>99900</v>
      </c>
      <c r="K252" s="301">
        <f t="shared" si="43"/>
        <v>0</v>
      </c>
      <c r="L252" s="301">
        <f t="shared" si="43"/>
        <v>0</v>
      </c>
      <c r="M252" s="301">
        <f t="shared" si="43"/>
        <v>0</v>
      </c>
      <c r="N252" s="301">
        <f t="shared" si="43"/>
        <v>99900</v>
      </c>
      <c r="O252" s="301">
        <f t="shared" si="43"/>
        <v>99900</v>
      </c>
      <c r="P252" s="301">
        <f t="shared" si="43"/>
        <v>2088900</v>
      </c>
    </row>
    <row r="253" spans="1:16" s="34" customFormat="1" x14ac:dyDescent="0.2">
      <c r="A253" s="311">
        <v>7510180</v>
      </c>
      <c r="B253" s="316" t="s">
        <v>309</v>
      </c>
      <c r="C253" s="283" t="s">
        <v>310</v>
      </c>
      <c r="D253" s="324" t="s">
        <v>282</v>
      </c>
      <c r="E253" s="72">
        <f t="shared" ref="E253:P253" si="44">E251</f>
        <v>1989000</v>
      </c>
      <c r="F253" s="72">
        <f t="shared" si="44"/>
        <v>1989000</v>
      </c>
      <c r="G253" s="72">
        <f t="shared" si="44"/>
        <v>1208300</v>
      </c>
      <c r="H253" s="72">
        <f t="shared" si="44"/>
        <v>54700</v>
      </c>
      <c r="I253" s="72">
        <f t="shared" si="44"/>
        <v>0</v>
      </c>
      <c r="J253" s="72">
        <f t="shared" si="44"/>
        <v>99900</v>
      </c>
      <c r="K253" s="72">
        <f t="shared" si="44"/>
        <v>0</v>
      </c>
      <c r="L253" s="72">
        <f t="shared" si="44"/>
        <v>0</v>
      </c>
      <c r="M253" s="72">
        <f t="shared" si="44"/>
        <v>0</v>
      </c>
      <c r="N253" s="72">
        <f t="shared" si="44"/>
        <v>99900</v>
      </c>
      <c r="O253" s="72">
        <f t="shared" si="44"/>
        <v>99900</v>
      </c>
      <c r="P253" s="301">
        <f t="shared" si="44"/>
        <v>2088900</v>
      </c>
    </row>
    <row r="254" spans="1:16" s="34" customFormat="1" ht="12.75" hidden="1" customHeight="1" x14ac:dyDescent="0.2">
      <c r="A254" s="311"/>
      <c r="B254" s="316"/>
      <c r="C254" s="283" t="s">
        <v>120</v>
      </c>
      <c r="D254" s="324" t="s">
        <v>121</v>
      </c>
      <c r="E254" s="72"/>
      <c r="F254" s="72"/>
      <c r="G254" s="72"/>
      <c r="H254" s="72"/>
      <c r="I254" s="72"/>
      <c r="J254" s="100">
        <v>0</v>
      </c>
      <c r="K254" s="100">
        <v>0</v>
      </c>
      <c r="L254" s="100">
        <v>0</v>
      </c>
      <c r="M254" s="100">
        <v>0</v>
      </c>
      <c r="N254" s="100">
        <v>0</v>
      </c>
      <c r="O254" s="100">
        <v>0</v>
      </c>
      <c r="P254" s="100">
        <v>0</v>
      </c>
    </row>
    <row r="255" spans="1:16" s="34" customFormat="1" x14ac:dyDescent="0.2">
      <c r="A255" s="311"/>
      <c r="B255" s="316"/>
      <c r="C255" s="328"/>
      <c r="D255" s="329" t="s">
        <v>119</v>
      </c>
      <c r="E255" s="301">
        <f>дод3!E236</f>
        <v>500000</v>
      </c>
      <c r="F255" s="301">
        <f>дод3!F236</f>
        <v>500000</v>
      </c>
      <c r="G255" s="301">
        <f>дод3!G236</f>
        <v>0</v>
      </c>
      <c r="H255" s="301">
        <f>дод3!H236</f>
        <v>0</v>
      </c>
      <c r="I255" s="301">
        <f>дод3!I236</f>
        <v>0</v>
      </c>
      <c r="J255" s="301">
        <f>дод3!J236</f>
        <v>0</v>
      </c>
      <c r="K255" s="301">
        <f>дод3!K236</f>
        <v>0</v>
      </c>
      <c r="L255" s="301">
        <f>дод3!L236</f>
        <v>0</v>
      </c>
      <c r="M255" s="301">
        <f>дод3!M236</f>
        <v>0</v>
      </c>
      <c r="N255" s="301">
        <f>дод3!N236</f>
        <v>0</v>
      </c>
      <c r="O255" s="301">
        <f>дод3!O236</f>
        <v>0</v>
      </c>
      <c r="P255" s="301">
        <f>дод3!P236</f>
        <v>500000</v>
      </c>
    </row>
    <row r="256" spans="1:16" s="34" customFormat="1" ht="12.75" hidden="1" customHeight="1" x14ac:dyDescent="0.2">
      <c r="A256" s="311"/>
      <c r="B256" s="316"/>
      <c r="C256" s="283" t="s">
        <v>123</v>
      </c>
      <c r="D256" s="284" t="s">
        <v>124</v>
      </c>
      <c r="E256" s="72"/>
      <c r="F256" s="72"/>
      <c r="G256" s="72"/>
      <c r="H256" s="72"/>
      <c r="I256" s="72"/>
      <c r="J256" s="72"/>
      <c r="K256" s="72"/>
      <c r="L256" s="72"/>
      <c r="M256" s="72"/>
      <c r="N256" s="72"/>
      <c r="O256" s="72"/>
      <c r="P256" s="301"/>
    </row>
    <row r="257" spans="1:16" s="34" customFormat="1" ht="12.75" hidden="1" customHeight="1" x14ac:dyDescent="0.2">
      <c r="A257" s="311"/>
      <c r="B257" s="316"/>
      <c r="C257" s="283">
        <v>250344</v>
      </c>
      <c r="D257" s="284" t="s">
        <v>125</v>
      </c>
      <c r="E257" s="72"/>
      <c r="F257" s="72"/>
      <c r="G257" s="72"/>
      <c r="H257" s="72"/>
      <c r="I257" s="72"/>
      <c r="J257" s="72"/>
      <c r="K257" s="72"/>
      <c r="L257" s="72"/>
      <c r="M257" s="72"/>
      <c r="N257" s="72"/>
      <c r="O257" s="72"/>
      <c r="P257" s="301"/>
    </row>
    <row r="258" spans="1:16" s="34" customFormat="1" x14ac:dyDescent="0.2">
      <c r="A258" s="311">
        <v>7618010</v>
      </c>
      <c r="B258" s="316" t="s">
        <v>283</v>
      </c>
      <c r="C258" s="306" t="s">
        <v>362</v>
      </c>
      <c r="D258" s="312" t="s">
        <v>126</v>
      </c>
      <c r="E258" s="72">
        <f t="shared" ref="E258:P258" si="45">E255</f>
        <v>500000</v>
      </c>
      <c r="F258" s="72">
        <f t="shared" si="45"/>
        <v>500000</v>
      </c>
      <c r="G258" s="72">
        <f t="shared" si="45"/>
        <v>0</v>
      </c>
      <c r="H258" s="72">
        <f t="shared" si="45"/>
        <v>0</v>
      </c>
      <c r="I258" s="72">
        <f t="shared" si="45"/>
        <v>0</v>
      </c>
      <c r="J258" s="72">
        <f t="shared" si="45"/>
        <v>0</v>
      </c>
      <c r="K258" s="72">
        <f t="shared" si="45"/>
        <v>0</v>
      </c>
      <c r="L258" s="72">
        <f t="shared" si="45"/>
        <v>0</v>
      </c>
      <c r="M258" s="72">
        <f t="shared" si="45"/>
        <v>0</v>
      </c>
      <c r="N258" s="72">
        <f t="shared" si="45"/>
        <v>0</v>
      </c>
      <c r="O258" s="72">
        <f t="shared" si="45"/>
        <v>0</v>
      </c>
      <c r="P258" s="301">
        <f t="shared" si="45"/>
        <v>500000</v>
      </c>
    </row>
    <row r="259" spans="1:16" ht="12" hidden="1" customHeight="1" x14ac:dyDescent="0.2">
      <c r="A259" s="346" t="s">
        <v>284</v>
      </c>
      <c r="B259" s="341"/>
      <c r="C259" s="347" t="s">
        <v>127</v>
      </c>
      <c r="D259" s="348" t="str">
        <f>дод3!D240</f>
        <v>Інші субвенції</v>
      </c>
      <c r="E259" s="349">
        <v>0</v>
      </c>
      <c r="F259" s="349">
        <v>1</v>
      </c>
      <c r="G259" s="349">
        <v>0</v>
      </c>
      <c r="H259" s="349">
        <v>0</v>
      </c>
      <c r="I259" s="349">
        <v>1</v>
      </c>
      <c r="J259" s="349">
        <v>0</v>
      </c>
      <c r="K259" s="349">
        <v>0</v>
      </c>
      <c r="L259" s="349">
        <v>0</v>
      </c>
      <c r="M259" s="349">
        <v>0</v>
      </c>
      <c r="N259" s="349">
        <v>0</v>
      </c>
      <c r="O259" s="349">
        <v>0</v>
      </c>
      <c r="P259" s="350">
        <v>0</v>
      </c>
    </row>
    <row r="260" spans="1:16" x14ac:dyDescent="0.2">
      <c r="A260" s="351"/>
      <c r="B260" s="352"/>
      <c r="C260" s="353"/>
      <c r="D260" s="354" t="s">
        <v>129</v>
      </c>
      <c r="E260" s="402">
        <f>дод3!E241</f>
        <v>622069276.02999997</v>
      </c>
      <c r="F260" s="402">
        <f>дод3!F241</f>
        <v>622069276.02999997</v>
      </c>
      <c r="G260" s="355">
        <f>дод3!G241</f>
        <v>223094419</v>
      </c>
      <c r="H260" s="355">
        <f>дод3!H241</f>
        <v>51020319</v>
      </c>
      <c r="I260" s="355">
        <f>дод3!I241</f>
        <v>0</v>
      </c>
      <c r="J260" s="355">
        <f>дод3!J241</f>
        <v>120332129</v>
      </c>
      <c r="K260" s="355">
        <f>дод3!K241</f>
        <v>21336645</v>
      </c>
      <c r="L260" s="355">
        <f>дод3!L241</f>
        <v>2369510</v>
      </c>
      <c r="M260" s="355">
        <f>дод3!M241</f>
        <v>1137096</v>
      </c>
      <c r="N260" s="355">
        <f>дод3!N241</f>
        <v>98995484</v>
      </c>
      <c r="O260" s="355">
        <f>дод3!O241</f>
        <v>98493884</v>
      </c>
      <c r="P260" s="402">
        <f>дод3!P241</f>
        <v>742401405.02999997</v>
      </c>
    </row>
    <row r="262" spans="1:16" ht="24.75" customHeight="1" x14ac:dyDescent="0.2">
      <c r="D262" s="265" t="s">
        <v>252</v>
      </c>
      <c r="E262" s="265"/>
      <c r="F262" s="265"/>
      <c r="G262" s="265"/>
      <c r="H262" s="265"/>
      <c r="I262" s="265"/>
      <c r="J262" s="265"/>
      <c r="N262" s="265" t="s">
        <v>285</v>
      </c>
    </row>
    <row r="263" spans="1:16" ht="26.25" customHeight="1" x14ac:dyDescent="0.2">
      <c r="D263" s="266" t="s">
        <v>17</v>
      </c>
      <c r="N263" t="s">
        <v>131</v>
      </c>
    </row>
  </sheetData>
  <sheetProtection selectLockedCells="1" selectUnlockedCells="1"/>
  <mergeCells count="22">
    <mergeCell ref="L11:L12"/>
    <mergeCell ref="M11:M12"/>
    <mergeCell ref="O11:O12"/>
    <mergeCell ref="K10:K12"/>
    <mergeCell ref="L10:M10"/>
    <mergeCell ref="N10:N12"/>
    <mergeCell ref="F10:F12"/>
    <mergeCell ref="G10:H10"/>
    <mergeCell ref="I10:I12"/>
    <mergeCell ref="J10:J12"/>
    <mergeCell ref="G11:G12"/>
    <mergeCell ref="H11:H12"/>
    <mergeCell ref="C5:P5"/>
    <mergeCell ref="C6:P6"/>
    <mergeCell ref="A9:A12"/>
    <mergeCell ref="B9:B12"/>
    <mergeCell ref="C9:C12"/>
    <mergeCell ref="D9:D12"/>
    <mergeCell ref="E9:I9"/>
    <mergeCell ref="J9:O9"/>
    <mergeCell ref="P9:P12"/>
    <mergeCell ref="E10:E12"/>
  </mergeCells>
  <phoneticPr fontId="36" type="noConversion"/>
  <hyperlinks>
    <hyperlink ref="C36" location="!tnref1" display="0511"/>
    <hyperlink ref="C38" location="!tnref2" display="0133"/>
    <hyperlink ref="D66" location="!tn2" display="Програми і заходи цетрів соціальних служб для сім&quot;ї, дітей та молоді"/>
  </hyperlinks>
  <pageMargins left="0.19652777777777777" right="0.19652777777777777" top="0.6694444444444444" bottom="0.19652777777777777" header="0.51180555555555551" footer="0.51180555555555551"/>
  <pageSetup paperSize="9" scale="4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дод3</vt:lpstr>
      <vt:lpstr>дод3-1 (2)</vt:lpstr>
      <vt:lpstr>'дод3-1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2016-01-05T08:33:08Z</cp:lastPrinted>
  <dcterms:created xsi:type="dcterms:W3CDTF">2015-12-22T16:14:04Z</dcterms:created>
  <dcterms:modified xsi:type="dcterms:W3CDTF">2021-11-23T12:37:26Z</dcterms:modified>
</cp:coreProperties>
</file>